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30" windowWidth="19575" windowHeight="7380"/>
  </bookViews>
  <sheets>
    <sheet name="ANALISIS GRAFIK" sheetId="5" r:id="rId1"/>
    <sheet name="Sebaran Nilai ok" sheetId="4" r:id="rId2"/>
    <sheet name="Sebaran Nilai" sheetId="2" r:id="rId3"/>
    <sheet name="Mata Kuliah" sheetId="1" r:id="rId4"/>
    <sheet name="Sheet3" sheetId="3" r:id="rId5"/>
  </sheets>
  <definedNames>
    <definedName name="_xlnm.Print_Titles" localSheetId="0">'ANALISIS GRAFIK'!$1:$2</definedName>
    <definedName name="_xlnm.Print_Titles" localSheetId="1">'Sebaran Nilai ok'!$1:$2</definedName>
  </definedNames>
  <calcPr calcId="124519"/>
</workbook>
</file>

<file path=xl/calcChain.xml><?xml version="1.0" encoding="utf-8"?>
<calcChain xmlns="http://schemas.openxmlformats.org/spreadsheetml/2006/main">
  <c r="R87" i="5"/>
  <c r="S87"/>
  <c r="T87"/>
  <c r="U87"/>
  <c r="V87"/>
  <c r="W87"/>
  <c r="X87"/>
  <c r="Y87"/>
  <c r="Z87"/>
  <c r="AA87"/>
  <c r="Q87"/>
  <c r="F87"/>
  <c r="G87"/>
  <c r="H87"/>
  <c r="I87"/>
  <c r="J87"/>
  <c r="K87"/>
  <c r="L87"/>
  <c r="M87"/>
  <c r="N87"/>
  <c r="O87"/>
  <c r="E87"/>
  <c r="AA86"/>
  <c r="Z86"/>
  <c r="Y86"/>
  <c r="X86"/>
  <c r="W86"/>
  <c r="V86"/>
  <c r="U86"/>
  <c r="T86"/>
  <c r="S86"/>
  <c r="R86"/>
  <c r="Q86"/>
  <c r="P86"/>
  <c r="F86"/>
  <c r="G86"/>
  <c r="H86"/>
  <c r="I86"/>
  <c r="J86"/>
  <c r="K86"/>
  <c r="L86"/>
  <c r="M86"/>
  <c r="N86"/>
  <c r="O86"/>
  <c r="E86"/>
  <c r="D86"/>
  <c r="R76"/>
  <c r="S76"/>
  <c r="T76"/>
  <c r="U76"/>
  <c r="V76"/>
  <c r="W76"/>
  <c r="X76"/>
  <c r="Y76"/>
  <c r="Z76"/>
  <c r="AA76"/>
  <c r="Q76"/>
  <c r="F76"/>
  <c r="G76"/>
  <c r="H76"/>
  <c r="I76"/>
  <c r="J76"/>
  <c r="K76"/>
  <c r="L76"/>
  <c r="M76"/>
  <c r="N76"/>
  <c r="O76"/>
  <c r="E76"/>
  <c r="R75"/>
  <c r="S75"/>
  <c r="T75"/>
  <c r="U75"/>
  <c r="V75"/>
  <c r="W75"/>
  <c r="X75"/>
  <c r="Y75"/>
  <c r="Z75"/>
  <c r="AA75"/>
  <c r="Q75"/>
  <c r="F75"/>
  <c r="G75"/>
  <c r="H75"/>
  <c r="I75"/>
  <c r="J75"/>
  <c r="K75"/>
  <c r="L75"/>
  <c r="M75"/>
  <c r="N75"/>
  <c r="O75"/>
  <c r="E75"/>
  <c r="P75"/>
  <c r="D75"/>
  <c r="F48"/>
  <c r="G48"/>
  <c r="G49" s="1"/>
  <c r="H48"/>
  <c r="I48"/>
  <c r="I49" s="1"/>
  <c r="J48"/>
  <c r="J49" s="1"/>
  <c r="K48"/>
  <c r="K49" s="1"/>
  <c r="L48"/>
  <c r="M48"/>
  <c r="M49" s="1"/>
  <c r="N48"/>
  <c r="O48"/>
  <c r="O49" s="1"/>
  <c r="E48"/>
  <c r="E49" s="1"/>
  <c r="Q48"/>
  <c r="Q49" s="1"/>
  <c r="R48"/>
  <c r="R49" s="1"/>
  <c r="S48"/>
  <c r="S49" s="1"/>
  <c r="T48"/>
  <c r="U48"/>
  <c r="U49" s="1"/>
  <c r="V48"/>
  <c r="V49" s="1"/>
  <c r="W48"/>
  <c r="W49" s="1"/>
  <c r="X48"/>
  <c r="Y48"/>
  <c r="Y49" s="1"/>
  <c r="Z48"/>
  <c r="Z49" s="1"/>
  <c r="AA48"/>
  <c r="AA49" s="1"/>
  <c r="T49"/>
  <c r="X49"/>
  <c r="N49"/>
  <c r="L49"/>
  <c r="H49"/>
  <c r="F49"/>
  <c r="Q21"/>
  <c r="Q22" s="1"/>
  <c r="R21"/>
  <c r="R22" s="1"/>
  <c r="S21"/>
  <c r="S22" s="1"/>
  <c r="T21"/>
  <c r="T22" s="1"/>
  <c r="U21"/>
  <c r="U22" s="1"/>
  <c r="V21"/>
  <c r="V22" s="1"/>
  <c r="W21"/>
  <c r="W22" s="1"/>
  <c r="X21"/>
  <c r="X22" s="1"/>
  <c r="Y21"/>
  <c r="Y22" s="1"/>
  <c r="Z21"/>
  <c r="Z22" s="1"/>
  <c r="E21"/>
  <c r="E22" s="1"/>
  <c r="F21"/>
  <c r="F22" s="1"/>
  <c r="G21"/>
  <c r="G22" s="1"/>
  <c r="H21"/>
  <c r="H22" s="1"/>
  <c r="I21"/>
  <c r="I22" s="1"/>
  <c r="J21"/>
  <c r="J22" s="1"/>
  <c r="K21"/>
  <c r="K22" s="1"/>
  <c r="L21"/>
  <c r="L22" s="1"/>
  <c r="M21"/>
  <c r="M22" s="1"/>
  <c r="N21"/>
  <c r="N22" s="1"/>
  <c r="O21"/>
  <c r="O22" s="1"/>
  <c r="AA21"/>
  <c r="AA22" s="1"/>
  <c r="AA85" l="1"/>
  <c r="Z85"/>
  <c r="Y85"/>
  <c r="X85"/>
  <c r="W85"/>
  <c r="V85"/>
  <c r="U85"/>
  <c r="T85"/>
  <c r="S85"/>
  <c r="R85"/>
  <c r="Q85"/>
  <c r="O85"/>
  <c r="N85"/>
  <c r="M85"/>
  <c r="L85"/>
  <c r="K85"/>
  <c r="J85"/>
  <c r="I85"/>
  <c r="H85"/>
  <c r="G85"/>
  <c r="F85"/>
  <c r="E85"/>
  <c r="P84"/>
  <c r="D84"/>
  <c r="AA74"/>
  <c r="Z74"/>
  <c r="Y74"/>
  <c r="X74"/>
  <c r="W74"/>
  <c r="V74"/>
  <c r="U74"/>
  <c r="T74"/>
  <c r="S74"/>
  <c r="R74"/>
  <c r="Q74"/>
  <c r="O74"/>
  <c r="N74"/>
  <c r="M74"/>
  <c r="L74"/>
  <c r="K74"/>
  <c r="J74"/>
  <c r="I74"/>
  <c r="H74"/>
  <c r="G74"/>
  <c r="F74"/>
  <c r="E74"/>
  <c r="P73"/>
  <c r="D73"/>
  <c r="AA72"/>
  <c r="Z72"/>
  <c r="Y72"/>
  <c r="X72"/>
  <c r="W72"/>
  <c r="V72"/>
  <c r="U72"/>
  <c r="T72"/>
  <c r="S72"/>
  <c r="R72"/>
  <c r="Q72"/>
  <c r="O72"/>
  <c r="N72"/>
  <c r="M72"/>
  <c r="L72"/>
  <c r="K72"/>
  <c r="J72"/>
  <c r="I72"/>
  <c r="H72"/>
  <c r="G72"/>
  <c r="F72"/>
  <c r="E72"/>
  <c r="P71"/>
  <c r="D71"/>
  <c r="AA70"/>
  <c r="Z70"/>
  <c r="Y70"/>
  <c r="X70"/>
  <c r="W70"/>
  <c r="V70"/>
  <c r="U70"/>
  <c r="T70"/>
  <c r="S70"/>
  <c r="R70"/>
  <c r="Q70"/>
  <c r="O70"/>
  <c r="N70"/>
  <c r="M70"/>
  <c r="L70"/>
  <c r="K70"/>
  <c r="J70"/>
  <c r="I70"/>
  <c r="H70"/>
  <c r="G70"/>
  <c r="F70"/>
  <c r="E70"/>
  <c r="P69"/>
  <c r="D69"/>
  <c r="AA68"/>
  <c r="Z68"/>
  <c r="Y68"/>
  <c r="X68"/>
  <c r="W68"/>
  <c r="V68"/>
  <c r="U68"/>
  <c r="T68"/>
  <c r="S68"/>
  <c r="R68"/>
  <c r="Q68"/>
  <c r="O68"/>
  <c r="N68"/>
  <c r="M68"/>
  <c r="L68"/>
  <c r="K68"/>
  <c r="J68"/>
  <c r="I68"/>
  <c r="H68"/>
  <c r="G68"/>
  <c r="F68"/>
  <c r="E68"/>
  <c r="P67"/>
  <c r="D67"/>
  <c r="AA66"/>
  <c r="Z66"/>
  <c r="Y66"/>
  <c r="X66"/>
  <c r="W66"/>
  <c r="V66"/>
  <c r="U66"/>
  <c r="T66"/>
  <c r="S66"/>
  <c r="R66"/>
  <c r="Q66"/>
  <c r="O66"/>
  <c r="N66"/>
  <c r="M66"/>
  <c r="L66"/>
  <c r="K66"/>
  <c r="J66"/>
  <c r="I66"/>
  <c r="H66"/>
  <c r="G66"/>
  <c r="F66"/>
  <c r="E66"/>
  <c r="P65"/>
  <c r="D65"/>
  <c r="AA64"/>
  <c r="Z64"/>
  <c r="Y64"/>
  <c r="X64"/>
  <c r="W64"/>
  <c r="V64"/>
  <c r="U64"/>
  <c r="T64"/>
  <c r="S64"/>
  <c r="R64"/>
  <c r="Q64"/>
  <c r="O64"/>
  <c r="N64"/>
  <c r="M64"/>
  <c r="L64"/>
  <c r="K64"/>
  <c r="J64"/>
  <c r="I64"/>
  <c r="H64"/>
  <c r="G64"/>
  <c r="F64"/>
  <c r="E64"/>
  <c r="P63"/>
  <c r="D63"/>
  <c r="AA62"/>
  <c r="Z62"/>
  <c r="Y62"/>
  <c r="X62"/>
  <c r="W62"/>
  <c r="V62"/>
  <c r="U62"/>
  <c r="T62"/>
  <c r="S62"/>
  <c r="R62"/>
  <c r="Q62"/>
  <c r="O62"/>
  <c r="N62"/>
  <c r="M62"/>
  <c r="L62"/>
  <c r="K62"/>
  <c r="J62"/>
  <c r="I62"/>
  <c r="H62"/>
  <c r="G62"/>
  <c r="F62"/>
  <c r="E62"/>
  <c r="P61"/>
  <c r="D61"/>
  <c r="AA60"/>
  <c r="Z60"/>
  <c r="Y60"/>
  <c r="X60"/>
  <c r="W60"/>
  <c r="V60"/>
  <c r="U60"/>
  <c r="T60"/>
  <c r="S60"/>
  <c r="R60"/>
  <c r="Q60"/>
  <c r="O60"/>
  <c r="N60"/>
  <c r="M60"/>
  <c r="L60"/>
  <c r="K60"/>
  <c r="J60"/>
  <c r="I60"/>
  <c r="H60"/>
  <c r="G60"/>
  <c r="F60"/>
  <c r="E60"/>
  <c r="P59"/>
  <c r="D59"/>
  <c r="AA58"/>
  <c r="Z58"/>
  <c r="Y58"/>
  <c r="X58"/>
  <c r="W58"/>
  <c r="V58"/>
  <c r="U58"/>
  <c r="T58"/>
  <c r="S58"/>
  <c r="R58"/>
  <c r="Q58"/>
  <c r="O58"/>
  <c r="N58"/>
  <c r="M58"/>
  <c r="L58"/>
  <c r="K58"/>
  <c r="J58"/>
  <c r="I58"/>
  <c r="H58"/>
  <c r="G58"/>
  <c r="F58"/>
  <c r="E58"/>
  <c r="P57"/>
  <c r="D57"/>
  <c r="AA47"/>
  <c r="Z47"/>
  <c r="Y47"/>
  <c r="X47"/>
  <c r="W47"/>
  <c r="V47"/>
  <c r="U47"/>
  <c r="T47"/>
  <c r="S47"/>
  <c r="R47"/>
  <c r="Q47"/>
  <c r="O47"/>
  <c r="N47"/>
  <c r="M47"/>
  <c r="L47"/>
  <c r="K47"/>
  <c r="J47"/>
  <c r="I47"/>
  <c r="H47"/>
  <c r="G47"/>
  <c r="F47"/>
  <c r="E47"/>
  <c r="P46"/>
  <c r="D46"/>
  <c r="AA45"/>
  <c r="Z45"/>
  <c r="Y45"/>
  <c r="X45"/>
  <c r="W45"/>
  <c r="V45"/>
  <c r="U45"/>
  <c r="T45"/>
  <c r="S45"/>
  <c r="R45"/>
  <c r="Q45"/>
  <c r="O45"/>
  <c r="N45"/>
  <c r="M45"/>
  <c r="L45"/>
  <c r="K45"/>
  <c r="J45"/>
  <c r="I45"/>
  <c r="H45"/>
  <c r="G45"/>
  <c r="F45"/>
  <c r="E45"/>
  <c r="P44"/>
  <c r="D44"/>
  <c r="AA43"/>
  <c r="Z43"/>
  <c r="Y43"/>
  <c r="X43"/>
  <c r="W43"/>
  <c r="V43"/>
  <c r="U43"/>
  <c r="T43"/>
  <c r="S43"/>
  <c r="R43"/>
  <c r="Q43"/>
  <c r="O43"/>
  <c r="N43"/>
  <c r="M43"/>
  <c r="L43"/>
  <c r="K43"/>
  <c r="J43"/>
  <c r="I43"/>
  <c r="H43"/>
  <c r="G43"/>
  <c r="F43"/>
  <c r="E43"/>
  <c r="P42"/>
  <c r="D42"/>
  <c r="AA41"/>
  <c r="Z41"/>
  <c r="Y41"/>
  <c r="X41"/>
  <c r="W41"/>
  <c r="V41"/>
  <c r="U41"/>
  <c r="T41"/>
  <c r="S41"/>
  <c r="R41"/>
  <c r="Q41"/>
  <c r="O41"/>
  <c r="N41"/>
  <c r="M41"/>
  <c r="L41"/>
  <c r="K41"/>
  <c r="J41"/>
  <c r="I41"/>
  <c r="H41"/>
  <c r="G41"/>
  <c r="F41"/>
  <c r="E41"/>
  <c r="P40"/>
  <c r="D40"/>
  <c r="AA39"/>
  <c r="Z39"/>
  <c r="Y39"/>
  <c r="X39"/>
  <c r="W39"/>
  <c r="V39"/>
  <c r="U39"/>
  <c r="T39"/>
  <c r="S39"/>
  <c r="R39"/>
  <c r="Q39"/>
  <c r="O39"/>
  <c r="N39"/>
  <c r="M39"/>
  <c r="L39"/>
  <c r="K39"/>
  <c r="J39"/>
  <c r="I39"/>
  <c r="H39"/>
  <c r="G39"/>
  <c r="F39"/>
  <c r="E39"/>
  <c r="P38"/>
  <c r="D38"/>
  <c r="AA37"/>
  <c r="Z37"/>
  <c r="Y37"/>
  <c r="X37"/>
  <c r="W37"/>
  <c r="V37"/>
  <c r="U37"/>
  <c r="T37"/>
  <c r="S37"/>
  <c r="R37"/>
  <c r="Q37"/>
  <c r="O37"/>
  <c r="N37"/>
  <c r="M37"/>
  <c r="L37"/>
  <c r="K37"/>
  <c r="J37"/>
  <c r="I37"/>
  <c r="H37"/>
  <c r="G37"/>
  <c r="F37"/>
  <c r="E37"/>
  <c r="P36"/>
  <c r="D36"/>
  <c r="AA35"/>
  <c r="Z35"/>
  <c r="Y35"/>
  <c r="X35"/>
  <c r="W35"/>
  <c r="V35"/>
  <c r="U35"/>
  <c r="T35"/>
  <c r="S35"/>
  <c r="R35"/>
  <c r="Q35"/>
  <c r="O35"/>
  <c r="N35"/>
  <c r="M35"/>
  <c r="L35"/>
  <c r="K35"/>
  <c r="J35"/>
  <c r="I35"/>
  <c r="H35"/>
  <c r="G35"/>
  <c r="F35"/>
  <c r="E35"/>
  <c r="P34"/>
  <c r="D34"/>
  <c r="D48" s="1"/>
  <c r="AA20"/>
  <c r="Z20"/>
  <c r="Y20"/>
  <c r="X20"/>
  <c r="W20"/>
  <c r="V20"/>
  <c r="U20"/>
  <c r="T20"/>
  <c r="S20"/>
  <c r="R20"/>
  <c r="Q20"/>
  <c r="O20"/>
  <c r="N20"/>
  <c r="M20"/>
  <c r="L20"/>
  <c r="K20"/>
  <c r="J20"/>
  <c r="I20"/>
  <c r="H20"/>
  <c r="G20"/>
  <c r="F20"/>
  <c r="E20"/>
  <c r="P19"/>
  <c r="D19"/>
  <c r="AA18"/>
  <c r="Z18"/>
  <c r="Y18"/>
  <c r="X18"/>
  <c r="W18"/>
  <c r="V18"/>
  <c r="U18"/>
  <c r="T18"/>
  <c r="S18"/>
  <c r="R18"/>
  <c r="Q18"/>
  <c r="O18"/>
  <c r="N18"/>
  <c r="M18"/>
  <c r="L18"/>
  <c r="K18"/>
  <c r="J18"/>
  <c r="I18"/>
  <c r="H18"/>
  <c r="G18"/>
  <c r="F18"/>
  <c r="E18"/>
  <c r="P17"/>
  <c r="D17"/>
  <c r="AA16"/>
  <c r="Z16"/>
  <c r="Y16"/>
  <c r="X16"/>
  <c r="W16"/>
  <c r="V16"/>
  <c r="U16"/>
  <c r="T16"/>
  <c r="S16"/>
  <c r="R16"/>
  <c r="Q16"/>
  <c r="O16"/>
  <c r="N16"/>
  <c r="M16"/>
  <c r="L16"/>
  <c r="K16"/>
  <c r="J16"/>
  <c r="I16"/>
  <c r="H16"/>
  <c r="G16"/>
  <c r="F16"/>
  <c r="E16"/>
  <c r="P15"/>
  <c r="D15"/>
  <c r="AA14"/>
  <c r="Z14"/>
  <c r="Y14"/>
  <c r="X14"/>
  <c r="W14"/>
  <c r="V14"/>
  <c r="U14"/>
  <c r="T14"/>
  <c r="S14"/>
  <c r="R14"/>
  <c r="Q14"/>
  <c r="O14"/>
  <c r="N14"/>
  <c r="M14"/>
  <c r="L14"/>
  <c r="K14"/>
  <c r="J14"/>
  <c r="I14"/>
  <c r="H14"/>
  <c r="G14"/>
  <c r="F14"/>
  <c r="E14"/>
  <c r="P13"/>
  <c r="D13"/>
  <c r="AA12"/>
  <c r="Z12"/>
  <c r="Y12"/>
  <c r="X12"/>
  <c r="W12"/>
  <c r="V12"/>
  <c r="U12"/>
  <c r="T12"/>
  <c r="S12"/>
  <c r="R12"/>
  <c r="Q12"/>
  <c r="O12"/>
  <c r="N12"/>
  <c r="M12"/>
  <c r="L12"/>
  <c r="K12"/>
  <c r="J12"/>
  <c r="I12"/>
  <c r="H12"/>
  <c r="G12"/>
  <c r="F12"/>
  <c r="E12"/>
  <c r="P11"/>
  <c r="D11"/>
  <c r="AA10"/>
  <c r="Z10"/>
  <c r="Y10"/>
  <c r="X10"/>
  <c r="W10"/>
  <c r="V10"/>
  <c r="U10"/>
  <c r="T10"/>
  <c r="S10"/>
  <c r="R10"/>
  <c r="Q10"/>
  <c r="O10"/>
  <c r="N10"/>
  <c r="M10"/>
  <c r="L10"/>
  <c r="K10"/>
  <c r="J10"/>
  <c r="I10"/>
  <c r="H10"/>
  <c r="G10"/>
  <c r="F10"/>
  <c r="E10"/>
  <c r="P9"/>
  <c r="D9"/>
  <c r="Z8"/>
  <c r="Y8"/>
  <c r="X8"/>
  <c r="W8"/>
  <c r="V8"/>
  <c r="U8"/>
  <c r="T8"/>
  <c r="S8"/>
  <c r="R8"/>
  <c r="Q8"/>
  <c r="O8"/>
  <c r="N8"/>
  <c r="L8"/>
  <c r="K8"/>
  <c r="J8"/>
  <c r="I8"/>
  <c r="H8"/>
  <c r="G8"/>
  <c r="F8"/>
  <c r="E8"/>
  <c r="P7"/>
  <c r="D7"/>
  <c r="P48" l="1"/>
  <c r="D21"/>
  <c r="P21"/>
  <c r="R60" i="4"/>
  <c r="S60"/>
  <c r="T60"/>
  <c r="U60"/>
  <c r="V60"/>
  <c r="W60"/>
  <c r="X60"/>
  <c r="Y60"/>
  <c r="Z60"/>
  <c r="AA60"/>
  <c r="Q60"/>
  <c r="P59"/>
  <c r="P61"/>
  <c r="R74" l="1"/>
  <c r="S74"/>
  <c r="T74"/>
  <c r="U74"/>
  <c r="V74"/>
  <c r="W74"/>
  <c r="X74"/>
  <c r="Y74"/>
  <c r="Z74"/>
  <c r="AA74"/>
  <c r="Q74"/>
  <c r="F74"/>
  <c r="G74"/>
  <c r="H74"/>
  <c r="I74"/>
  <c r="J74"/>
  <c r="K74"/>
  <c r="L74"/>
  <c r="M74"/>
  <c r="N74"/>
  <c r="O74"/>
  <c r="E74"/>
  <c r="P73"/>
  <c r="D73"/>
  <c r="F60"/>
  <c r="G60"/>
  <c r="H60"/>
  <c r="I60"/>
  <c r="J60"/>
  <c r="K60"/>
  <c r="L60"/>
  <c r="M60"/>
  <c r="N60"/>
  <c r="O60"/>
  <c r="E60"/>
  <c r="D59"/>
  <c r="R68"/>
  <c r="S68"/>
  <c r="T68"/>
  <c r="U68"/>
  <c r="V68"/>
  <c r="W68"/>
  <c r="X68"/>
  <c r="Y68"/>
  <c r="Z68"/>
  <c r="AA68"/>
  <c r="Q68"/>
  <c r="F68"/>
  <c r="G68"/>
  <c r="H68"/>
  <c r="I68"/>
  <c r="J68"/>
  <c r="K68"/>
  <c r="L68"/>
  <c r="M68"/>
  <c r="N68"/>
  <c r="O68"/>
  <c r="E68"/>
  <c r="R66"/>
  <c r="S66"/>
  <c r="T66"/>
  <c r="U66"/>
  <c r="V66"/>
  <c r="W66"/>
  <c r="X66"/>
  <c r="Y66"/>
  <c r="Z66"/>
  <c r="AA66"/>
  <c r="Q66"/>
  <c r="F66"/>
  <c r="G66"/>
  <c r="H66"/>
  <c r="I66"/>
  <c r="J66"/>
  <c r="K66"/>
  <c r="L66"/>
  <c r="M66"/>
  <c r="N66"/>
  <c r="O66"/>
  <c r="E66"/>
  <c r="R64"/>
  <c r="S64"/>
  <c r="T64"/>
  <c r="U64"/>
  <c r="V64"/>
  <c r="W64"/>
  <c r="X64"/>
  <c r="Y64"/>
  <c r="Z64"/>
  <c r="AA64"/>
  <c r="Q64"/>
  <c r="F64"/>
  <c r="G64"/>
  <c r="H64"/>
  <c r="I64"/>
  <c r="J64"/>
  <c r="K64"/>
  <c r="L64"/>
  <c r="M64"/>
  <c r="N64"/>
  <c r="O64"/>
  <c r="E64"/>
  <c r="AA62"/>
  <c r="Z62"/>
  <c r="Y62"/>
  <c r="X62"/>
  <c r="W62"/>
  <c r="V62"/>
  <c r="U62"/>
  <c r="T62"/>
  <c r="S62"/>
  <c r="R62"/>
  <c r="Q62"/>
  <c r="O62"/>
  <c r="N62"/>
  <c r="M62"/>
  <c r="L62"/>
  <c r="K62"/>
  <c r="J62"/>
  <c r="I62"/>
  <c r="H62"/>
  <c r="G62"/>
  <c r="F62"/>
  <c r="E62"/>
  <c r="D61"/>
  <c r="F58"/>
  <c r="G58"/>
  <c r="H58"/>
  <c r="I58"/>
  <c r="J58"/>
  <c r="K58"/>
  <c r="L58"/>
  <c r="M58"/>
  <c r="N58"/>
  <c r="O58"/>
  <c r="E58"/>
  <c r="R56"/>
  <c r="S56"/>
  <c r="T56"/>
  <c r="U56"/>
  <c r="V56"/>
  <c r="W56"/>
  <c r="X56"/>
  <c r="Y56"/>
  <c r="Z56"/>
  <c r="AA56"/>
  <c r="Q56"/>
  <c r="F56"/>
  <c r="G56"/>
  <c r="H56"/>
  <c r="I56"/>
  <c r="J56"/>
  <c r="K56"/>
  <c r="L56"/>
  <c r="M56"/>
  <c r="N56"/>
  <c r="O56"/>
  <c r="E56"/>
  <c r="F54"/>
  <c r="G54"/>
  <c r="H54"/>
  <c r="I54"/>
  <c r="J54"/>
  <c r="K54"/>
  <c r="L54"/>
  <c r="M54"/>
  <c r="N54"/>
  <c r="O54"/>
  <c r="E54"/>
  <c r="R54"/>
  <c r="S54"/>
  <c r="T54"/>
  <c r="U54"/>
  <c r="V54"/>
  <c r="W54"/>
  <c r="X54"/>
  <c r="Y54"/>
  <c r="Z54"/>
  <c r="AA54"/>
  <c r="Q54"/>
  <c r="R52"/>
  <c r="S52"/>
  <c r="T52"/>
  <c r="U52"/>
  <c r="V52"/>
  <c r="W52"/>
  <c r="X52"/>
  <c r="Y52"/>
  <c r="Z52"/>
  <c r="AA52"/>
  <c r="Q52"/>
  <c r="F52"/>
  <c r="G52"/>
  <c r="H52"/>
  <c r="I52"/>
  <c r="J52"/>
  <c r="K52"/>
  <c r="L52"/>
  <c r="M52"/>
  <c r="N52"/>
  <c r="O52"/>
  <c r="E52"/>
  <c r="P67"/>
  <c r="P65"/>
  <c r="P63"/>
  <c r="AA58"/>
  <c r="Z58"/>
  <c r="Y58"/>
  <c r="X58"/>
  <c r="W58"/>
  <c r="V58"/>
  <c r="U58"/>
  <c r="T58"/>
  <c r="S58"/>
  <c r="R58"/>
  <c r="Q58"/>
  <c r="P57"/>
  <c r="P55"/>
  <c r="P53"/>
  <c r="P51"/>
  <c r="D67"/>
  <c r="D65"/>
  <c r="D63"/>
  <c r="D57"/>
  <c r="D55"/>
  <c r="D53"/>
  <c r="D51"/>
  <c r="R42"/>
  <c r="S42"/>
  <c r="T42"/>
  <c r="U42"/>
  <c r="V42"/>
  <c r="W42"/>
  <c r="X42"/>
  <c r="Y42"/>
  <c r="Z42"/>
  <c r="AA42"/>
  <c r="Q42"/>
  <c r="F42"/>
  <c r="G42"/>
  <c r="H42"/>
  <c r="I42"/>
  <c r="J42"/>
  <c r="K42"/>
  <c r="L42"/>
  <c r="M42"/>
  <c r="N42"/>
  <c r="O42"/>
  <c r="E42"/>
  <c r="Q40"/>
  <c r="R40"/>
  <c r="S40"/>
  <c r="T40"/>
  <c r="U40"/>
  <c r="V40"/>
  <c r="W40"/>
  <c r="X40"/>
  <c r="Y40"/>
  <c r="Z40"/>
  <c r="AA40"/>
  <c r="F40"/>
  <c r="G40"/>
  <c r="H40"/>
  <c r="I40"/>
  <c r="J40"/>
  <c r="K40"/>
  <c r="L40"/>
  <c r="M40"/>
  <c r="N40"/>
  <c r="O40"/>
  <c r="E40"/>
  <c r="R38"/>
  <c r="S38"/>
  <c r="T38"/>
  <c r="U38"/>
  <c r="V38"/>
  <c r="W38"/>
  <c r="X38"/>
  <c r="Y38"/>
  <c r="Z38"/>
  <c r="AA38"/>
  <c r="Q38"/>
  <c r="F38"/>
  <c r="G38"/>
  <c r="H38"/>
  <c r="I38"/>
  <c r="J38"/>
  <c r="K38"/>
  <c r="L38"/>
  <c r="M38"/>
  <c r="N38"/>
  <c r="O38"/>
  <c r="E38"/>
  <c r="R36"/>
  <c r="S36"/>
  <c r="T36"/>
  <c r="U36"/>
  <c r="V36"/>
  <c r="W36"/>
  <c r="X36"/>
  <c r="Y36"/>
  <c r="Z36"/>
  <c r="AA36"/>
  <c r="Q36"/>
  <c r="F36"/>
  <c r="G36"/>
  <c r="H36"/>
  <c r="I36"/>
  <c r="J36"/>
  <c r="K36"/>
  <c r="L36"/>
  <c r="M36"/>
  <c r="N36"/>
  <c r="O36"/>
  <c r="E36"/>
  <c r="R34"/>
  <c r="S34"/>
  <c r="T34"/>
  <c r="U34"/>
  <c r="V34"/>
  <c r="W34"/>
  <c r="X34"/>
  <c r="Y34"/>
  <c r="Z34"/>
  <c r="AA34"/>
  <c r="Q34"/>
  <c r="F34"/>
  <c r="G34"/>
  <c r="H34"/>
  <c r="I34"/>
  <c r="J34"/>
  <c r="K34"/>
  <c r="L34"/>
  <c r="M34"/>
  <c r="N34"/>
  <c r="O34"/>
  <c r="E34"/>
  <c r="F32"/>
  <c r="G32"/>
  <c r="H32"/>
  <c r="I32"/>
  <c r="J32"/>
  <c r="K32"/>
  <c r="L32"/>
  <c r="M32"/>
  <c r="N32"/>
  <c r="O32"/>
  <c r="E32"/>
  <c r="R32"/>
  <c r="S32"/>
  <c r="T32"/>
  <c r="U32"/>
  <c r="V32"/>
  <c r="W32"/>
  <c r="X32"/>
  <c r="Y32"/>
  <c r="Z32"/>
  <c r="AA32"/>
  <c r="P31"/>
  <c r="Q32"/>
  <c r="Q30"/>
  <c r="R30"/>
  <c r="T30"/>
  <c r="U30"/>
  <c r="V30"/>
  <c r="W30"/>
  <c r="X30"/>
  <c r="Y30"/>
  <c r="Z30"/>
  <c r="AA30"/>
  <c r="S30"/>
  <c r="F30"/>
  <c r="G30"/>
  <c r="H30"/>
  <c r="I30"/>
  <c r="J30"/>
  <c r="K30"/>
  <c r="L30"/>
  <c r="M30"/>
  <c r="N30"/>
  <c r="O30"/>
  <c r="E30"/>
  <c r="P41"/>
  <c r="D41"/>
  <c r="P39"/>
  <c r="D39"/>
  <c r="P37"/>
  <c r="D37"/>
  <c r="P35"/>
  <c r="D35"/>
  <c r="P33"/>
  <c r="D33"/>
  <c r="D31"/>
  <c r="P29"/>
  <c r="D29"/>
  <c r="R20"/>
  <c r="S20"/>
  <c r="T20"/>
  <c r="U20"/>
  <c r="V20"/>
  <c r="W20"/>
  <c r="X20"/>
  <c r="Y20"/>
  <c r="Z20"/>
  <c r="AA20"/>
  <c r="R18"/>
  <c r="S18"/>
  <c r="T18"/>
  <c r="U18"/>
  <c r="V18"/>
  <c r="W18"/>
  <c r="X18"/>
  <c r="Y18"/>
  <c r="Z18"/>
  <c r="AA18"/>
  <c r="R16"/>
  <c r="S16"/>
  <c r="T16"/>
  <c r="U16"/>
  <c r="V16"/>
  <c r="W16"/>
  <c r="X16"/>
  <c r="Y16"/>
  <c r="Z16"/>
  <c r="AA16"/>
  <c r="R14"/>
  <c r="S14"/>
  <c r="T14"/>
  <c r="U14"/>
  <c r="V14"/>
  <c r="W14"/>
  <c r="X14"/>
  <c r="Y14"/>
  <c r="Z14"/>
  <c r="AA14"/>
  <c r="Q20"/>
  <c r="Q18"/>
  <c r="Q16"/>
  <c r="Q14"/>
  <c r="F20"/>
  <c r="G20"/>
  <c r="H20"/>
  <c r="I20"/>
  <c r="J20"/>
  <c r="K20"/>
  <c r="L20"/>
  <c r="M20"/>
  <c r="N20"/>
  <c r="O20"/>
  <c r="F18"/>
  <c r="G18"/>
  <c r="H18"/>
  <c r="I18"/>
  <c r="J18"/>
  <c r="K18"/>
  <c r="L18"/>
  <c r="M18"/>
  <c r="N18"/>
  <c r="O18"/>
  <c r="F16"/>
  <c r="G16"/>
  <c r="H16"/>
  <c r="I16"/>
  <c r="J16"/>
  <c r="K16"/>
  <c r="L16"/>
  <c r="M16"/>
  <c r="N16"/>
  <c r="O16"/>
  <c r="E20"/>
  <c r="E18"/>
  <c r="E16"/>
  <c r="F14"/>
  <c r="G14"/>
  <c r="H14"/>
  <c r="I14"/>
  <c r="J14"/>
  <c r="K14"/>
  <c r="L14"/>
  <c r="M14"/>
  <c r="N14"/>
  <c r="O14"/>
  <c r="E14"/>
  <c r="R12"/>
  <c r="S12"/>
  <c r="T12"/>
  <c r="U12"/>
  <c r="V12"/>
  <c r="W12"/>
  <c r="X12"/>
  <c r="Y12"/>
  <c r="Z12"/>
  <c r="AA12"/>
  <c r="Q12"/>
  <c r="F12"/>
  <c r="G12"/>
  <c r="H12"/>
  <c r="I12"/>
  <c r="J12"/>
  <c r="K12"/>
  <c r="L12"/>
  <c r="M12"/>
  <c r="N12"/>
  <c r="O12"/>
  <c r="E12"/>
  <c r="P11"/>
  <c r="P13"/>
  <c r="P15"/>
  <c r="P17"/>
  <c r="P19"/>
  <c r="D11"/>
  <c r="D13"/>
  <c r="D15"/>
  <c r="D17"/>
  <c r="D19"/>
  <c r="F10"/>
  <c r="G10"/>
  <c r="H10"/>
  <c r="I10"/>
  <c r="J10"/>
  <c r="K10"/>
  <c r="L10"/>
  <c r="M10"/>
  <c r="N10"/>
  <c r="O10"/>
  <c r="E10"/>
  <c r="D9"/>
  <c r="R10"/>
  <c r="S10"/>
  <c r="T10"/>
  <c r="U10"/>
  <c r="V10"/>
  <c r="W10"/>
  <c r="X10"/>
  <c r="Y10"/>
  <c r="Z10"/>
  <c r="AA10"/>
  <c r="Q10"/>
  <c r="P9"/>
  <c r="R8"/>
  <c r="S8"/>
  <c r="T8"/>
  <c r="U8"/>
  <c r="V8"/>
  <c r="W8"/>
  <c r="X8"/>
  <c r="Y8"/>
  <c r="Z8"/>
  <c r="Q8"/>
  <c r="P7"/>
  <c r="F8"/>
  <c r="G8"/>
  <c r="H8"/>
  <c r="I8"/>
  <c r="J8"/>
  <c r="K8"/>
  <c r="L8"/>
  <c r="N8"/>
  <c r="O8"/>
  <c r="E8"/>
  <c r="D7"/>
</calcChain>
</file>

<file path=xl/sharedStrings.xml><?xml version="1.0" encoding="utf-8"?>
<sst xmlns="http://schemas.openxmlformats.org/spreadsheetml/2006/main" count="464" uniqueCount="61">
  <si>
    <t>Kimia Dasar II</t>
  </si>
  <si>
    <t>Kimia</t>
  </si>
  <si>
    <t>Fisika</t>
  </si>
  <si>
    <t>Matematika</t>
  </si>
  <si>
    <t>Kalkulus I</t>
  </si>
  <si>
    <t>Kalkulus II</t>
  </si>
  <si>
    <t>Kalkulus I A</t>
  </si>
  <si>
    <t>Kalkulus I B</t>
  </si>
  <si>
    <t>Kalkulus II A</t>
  </si>
  <si>
    <t>Kalkulus II B</t>
  </si>
  <si>
    <t>Fungsi Kompleks</t>
  </si>
  <si>
    <t>Matematika Diskrit</t>
  </si>
  <si>
    <t>Pengantar Matematika</t>
  </si>
  <si>
    <t>Kimia Fisika I</t>
  </si>
  <si>
    <t>Fisika Dasar I</t>
  </si>
  <si>
    <t>Fisika Dasar II</t>
  </si>
  <si>
    <t>Aljabar Linier Elementer</t>
  </si>
  <si>
    <t>Mekanika</t>
  </si>
  <si>
    <t>NO</t>
  </si>
  <si>
    <t>MATA KULIAH</t>
  </si>
  <si>
    <t>SEMESTER PENDEK</t>
  </si>
  <si>
    <t>A</t>
  </si>
  <si>
    <t>A-</t>
  </si>
  <si>
    <t>B+</t>
  </si>
  <si>
    <t>B</t>
  </si>
  <si>
    <t>B-</t>
  </si>
  <si>
    <t>C+</t>
  </si>
  <si>
    <t>C</t>
  </si>
  <si>
    <t>C-</t>
  </si>
  <si>
    <t>D</t>
  </si>
  <si>
    <t>SEMESTER REGULER</t>
  </si>
  <si>
    <t>EVALUASI SEMESTER PENDEK</t>
  </si>
  <si>
    <t>JURUSAN : FISIKA</t>
  </si>
  <si>
    <t xml:space="preserve">Kalkulus II </t>
  </si>
  <si>
    <t>JURUSAN : KIMIA</t>
  </si>
  <si>
    <t>JURUSAN : MATEMATIKA</t>
  </si>
  <si>
    <t>SKS</t>
  </si>
  <si>
    <t>Fisika Kuantum</t>
  </si>
  <si>
    <t>Elektromagnet I</t>
  </si>
  <si>
    <t>Fisika Matematika I</t>
  </si>
  <si>
    <t>Fisika Matematika II</t>
  </si>
  <si>
    <t>Kimia Dasar I</t>
  </si>
  <si>
    <t>Kimia Anorganik I</t>
  </si>
  <si>
    <t>Matematika Kimia II</t>
  </si>
  <si>
    <t>Kalkulus Peubah Banyak</t>
  </si>
  <si>
    <t>Persamaan Diferensial Biasa</t>
  </si>
  <si>
    <t>Statistika Matematika II</t>
  </si>
  <si>
    <t>E</t>
  </si>
  <si>
    <t>BL</t>
  </si>
  <si>
    <t>MHS</t>
  </si>
  <si>
    <t>JURUSAN : BIOLOGI (2014/2015</t>
  </si>
  <si>
    <t>Matematika Dasar</t>
  </si>
  <si>
    <t>FMIPA UNIVERSITAS ANDALAS</t>
  </si>
  <si>
    <t>EVALUASI SEMESTER PENDEK TAHUN AKADEMIK 2015 / 2016</t>
  </si>
  <si>
    <t>TOTAL</t>
  </si>
  <si>
    <t>REGULER</t>
  </si>
  <si>
    <t>SEBARAN NILAI</t>
  </si>
  <si>
    <t>PRODI : FISIKA</t>
  </si>
  <si>
    <t>PRODI : KIMIA</t>
  </si>
  <si>
    <t>PRODI : MATEMATIKA</t>
  </si>
  <si>
    <t>PRODI : BIOLOGI (2014/2015)</t>
  </si>
</sst>
</file>

<file path=xl/styles.xml><?xml version="1.0" encoding="utf-8"?>
<styleSheet xmlns="http://schemas.openxmlformats.org/spreadsheetml/2006/main">
  <numFmts count="1">
    <numFmt numFmtId="164" formatCode="0;[Red]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b/>
      <sz val="16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86">
    <xf numFmtId="0" fontId="0" fillId="0" borderId="0" xfId="0"/>
    <xf numFmtId="164" fontId="2" fillId="0" borderId="0" xfId="0" applyNumberFormat="1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0" fontId="4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9" fontId="6" fillId="0" borderId="3" xfId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9" fontId="8" fillId="0" borderId="3" xfId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10" xfId="0" applyFont="1" applyBorder="1"/>
    <xf numFmtId="0" fontId="6" fillId="0" borderId="3" xfId="0" applyFont="1" applyBorder="1"/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9" fontId="6" fillId="4" borderId="1" xfId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9" fontId="6" fillId="4" borderId="1" xfId="0" applyNumberFormat="1" applyFont="1" applyFill="1" applyBorder="1" applyAlignment="1">
      <alignment horizontal="center" vertical="center"/>
    </xf>
    <xf numFmtId="9" fontId="6" fillId="4" borderId="1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9" fontId="6" fillId="0" borderId="0" xfId="0" applyNumberFormat="1" applyFont="1" applyFill="1" applyBorder="1" applyAlignment="1">
      <alignment horizontal="center" vertical="center"/>
    </xf>
    <xf numFmtId="9" fontId="6" fillId="0" borderId="0" xfId="0" applyNumberFormat="1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6" fillId="0" borderId="0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SEBARAN NILAI SEMESTER PENDEK PRODI FISIKA 2015/2016</a:t>
            </a:r>
          </a:p>
        </c:rich>
      </c:tx>
      <c:layout>
        <c:manualLayout>
          <c:xMode val="edge"/>
          <c:yMode val="edge"/>
          <c:x val="0.23692648889922921"/>
          <c:y val="1.5411241329185459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strRef>
              <c:f>'ANALISIS GRAFIK'!$B$24</c:f>
              <c:strCache>
                <c:ptCount val="1"/>
                <c:pt idx="0">
                  <c:v>REGULER</c:v>
                </c:pt>
              </c:strCache>
            </c:strRef>
          </c:tx>
          <c:cat>
            <c:strRef>
              <c:f>'ANALISIS GRAFIK'!$E$23:$O$23</c:f>
              <c:strCache>
                <c:ptCount val="11"/>
                <c:pt idx="0">
                  <c:v>A</c:v>
                </c:pt>
                <c:pt idx="1">
                  <c:v>A-</c:v>
                </c:pt>
                <c:pt idx="2">
                  <c:v>B+</c:v>
                </c:pt>
                <c:pt idx="3">
                  <c:v>B</c:v>
                </c:pt>
                <c:pt idx="4">
                  <c:v>B-</c:v>
                </c:pt>
                <c:pt idx="5">
                  <c:v>C+</c:v>
                </c:pt>
                <c:pt idx="6">
                  <c:v>C</c:v>
                </c:pt>
                <c:pt idx="7">
                  <c:v>C-</c:v>
                </c:pt>
                <c:pt idx="8">
                  <c:v>D</c:v>
                </c:pt>
                <c:pt idx="9">
                  <c:v>E</c:v>
                </c:pt>
                <c:pt idx="10">
                  <c:v>BL</c:v>
                </c:pt>
              </c:strCache>
            </c:strRef>
          </c:cat>
          <c:val>
            <c:numRef>
              <c:f>'ANALISIS GRAFIK'!$E$24:$O$24</c:f>
              <c:numCache>
                <c:formatCode>0%</c:formatCode>
                <c:ptCount val="11"/>
                <c:pt idx="0">
                  <c:v>0.04</c:v>
                </c:pt>
                <c:pt idx="1">
                  <c:v>0.04</c:v>
                </c:pt>
                <c:pt idx="2">
                  <c:v>0.09</c:v>
                </c:pt>
                <c:pt idx="3">
                  <c:v>0.11</c:v>
                </c:pt>
                <c:pt idx="4">
                  <c:v>0.13</c:v>
                </c:pt>
                <c:pt idx="5">
                  <c:v>0.14000000000000001</c:v>
                </c:pt>
                <c:pt idx="6">
                  <c:v>0.13</c:v>
                </c:pt>
                <c:pt idx="7">
                  <c:v>0.14000000000000001</c:v>
                </c:pt>
                <c:pt idx="8">
                  <c:v>0.13</c:v>
                </c:pt>
                <c:pt idx="9">
                  <c:v>0.04</c:v>
                </c:pt>
                <c:pt idx="10">
                  <c:v>0.01</c:v>
                </c:pt>
              </c:numCache>
            </c:numRef>
          </c:val>
        </c:ser>
        <c:ser>
          <c:idx val="1"/>
          <c:order val="1"/>
          <c:tx>
            <c:strRef>
              <c:f>'ANALISIS GRAFIK'!$B$25</c:f>
              <c:strCache>
                <c:ptCount val="1"/>
                <c:pt idx="0">
                  <c:v>SEMESTER PENDEK</c:v>
                </c:pt>
              </c:strCache>
            </c:strRef>
          </c:tx>
          <c:cat>
            <c:strRef>
              <c:f>'ANALISIS GRAFIK'!$E$23:$O$23</c:f>
              <c:strCache>
                <c:ptCount val="11"/>
                <c:pt idx="0">
                  <c:v>A</c:v>
                </c:pt>
                <c:pt idx="1">
                  <c:v>A-</c:v>
                </c:pt>
                <c:pt idx="2">
                  <c:v>B+</c:v>
                </c:pt>
                <c:pt idx="3">
                  <c:v>B</c:v>
                </c:pt>
                <c:pt idx="4">
                  <c:v>B-</c:v>
                </c:pt>
                <c:pt idx="5">
                  <c:v>C+</c:v>
                </c:pt>
                <c:pt idx="6">
                  <c:v>C</c:v>
                </c:pt>
                <c:pt idx="7">
                  <c:v>C-</c:v>
                </c:pt>
                <c:pt idx="8">
                  <c:v>D</c:v>
                </c:pt>
                <c:pt idx="9">
                  <c:v>E</c:v>
                </c:pt>
                <c:pt idx="10">
                  <c:v>BL</c:v>
                </c:pt>
              </c:strCache>
            </c:strRef>
          </c:cat>
          <c:val>
            <c:numRef>
              <c:f>'ANALISIS GRAFIK'!$E$25:$O$25</c:f>
              <c:numCache>
                <c:formatCode>0%</c:formatCode>
                <c:ptCount val="11"/>
                <c:pt idx="0">
                  <c:v>0.17</c:v>
                </c:pt>
                <c:pt idx="1">
                  <c:v>0.1</c:v>
                </c:pt>
                <c:pt idx="2">
                  <c:v>0.22</c:v>
                </c:pt>
                <c:pt idx="3">
                  <c:v>0.17</c:v>
                </c:pt>
                <c:pt idx="4">
                  <c:v>0.09</c:v>
                </c:pt>
                <c:pt idx="5">
                  <c:v>0.15</c:v>
                </c:pt>
                <c:pt idx="6">
                  <c:v>0.05</c:v>
                </c:pt>
                <c:pt idx="7">
                  <c:v>0.02</c:v>
                </c:pt>
                <c:pt idx="8">
                  <c:v>0.03</c:v>
                </c:pt>
                <c:pt idx="9">
                  <c:v>0.01</c:v>
                </c:pt>
                <c:pt idx="10">
                  <c:v>0</c:v>
                </c:pt>
              </c:numCache>
            </c:numRef>
          </c:val>
        </c:ser>
        <c:axId val="51473024"/>
        <c:axId val="51507584"/>
      </c:barChart>
      <c:catAx>
        <c:axId val="51473024"/>
        <c:scaling>
          <c:orientation val="minMax"/>
        </c:scaling>
        <c:axPos val="b"/>
        <c:tickLblPos val="nextTo"/>
        <c:crossAx val="51507584"/>
        <c:crosses val="autoZero"/>
        <c:auto val="1"/>
        <c:lblAlgn val="ctr"/>
        <c:lblOffset val="100"/>
      </c:catAx>
      <c:valAx>
        <c:axId val="51507584"/>
        <c:scaling>
          <c:orientation val="minMax"/>
        </c:scaling>
        <c:axPos val="l"/>
        <c:majorGridlines/>
        <c:numFmt formatCode="0%" sourceLinked="0"/>
        <c:tickLblPos val="nextTo"/>
        <c:crossAx val="514730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SEBARAN NILAI SEMESTER PENDEK PRODI KIMIA 2015/2016</a:t>
            </a:r>
          </a:p>
        </c:rich>
      </c:tx>
      <c:layout>
        <c:manualLayout>
          <c:xMode val="edge"/>
          <c:yMode val="edge"/>
          <c:x val="0.2428212339374704"/>
          <c:y val="4.0892186658700501E-2"/>
        </c:manualLayout>
      </c:layout>
      <c:overlay val="1"/>
    </c:title>
    <c:plotArea>
      <c:layout/>
      <c:barChart>
        <c:barDir val="col"/>
        <c:grouping val="clustered"/>
        <c:ser>
          <c:idx val="0"/>
          <c:order val="0"/>
          <c:tx>
            <c:strRef>
              <c:f>'ANALISIS GRAFIK'!$B$51</c:f>
              <c:strCache>
                <c:ptCount val="1"/>
                <c:pt idx="0">
                  <c:v>REGULER</c:v>
                </c:pt>
              </c:strCache>
            </c:strRef>
          </c:tx>
          <c:cat>
            <c:strRef>
              <c:f>('ANALISIS GRAFIK'!$C$50,'ANALISIS GRAFIK'!$E$50:$O$50)</c:f>
              <c:strCache>
                <c:ptCount val="12"/>
                <c:pt idx="1">
                  <c:v>A</c:v>
                </c:pt>
                <c:pt idx="2">
                  <c:v>A-</c:v>
                </c:pt>
                <c:pt idx="3">
                  <c:v>B+</c:v>
                </c:pt>
                <c:pt idx="4">
                  <c:v>B</c:v>
                </c:pt>
                <c:pt idx="5">
                  <c:v>B-</c:v>
                </c:pt>
                <c:pt idx="6">
                  <c:v>C+</c:v>
                </c:pt>
                <c:pt idx="7">
                  <c:v>C</c:v>
                </c:pt>
                <c:pt idx="8">
                  <c:v>C-</c:v>
                </c:pt>
                <c:pt idx="9">
                  <c:v>D</c:v>
                </c:pt>
                <c:pt idx="10">
                  <c:v>E</c:v>
                </c:pt>
                <c:pt idx="11">
                  <c:v>BL</c:v>
                </c:pt>
              </c:strCache>
            </c:strRef>
          </c:cat>
          <c:val>
            <c:numRef>
              <c:f>('ANALISIS GRAFIK'!$C$51,'ANALISIS GRAFIK'!$E$51:$O$51)</c:f>
              <c:numCache>
                <c:formatCode>0%</c:formatCode>
                <c:ptCount val="12"/>
                <c:pt idx="1">
                  <c:v>0.11</c:v>
                </c:pt>
                <c:pt idx="2">
                  <c:v>0.09</c:v>
                </c:pt>
                <c:pt idx="3">
                  <c:v>0.14000000000000001</c:v>
                </c:pt>
                <c:pt idx="4">
                  <c:v>0.14000000000000001</c:v>
                </c:pt>
                <c:pt idx="5">
                  <c:v>0.17</c:v>
                </c:pt>
                <c:pt idx="6">
                  <c:v>0.14000000000000001</c:v>
                </c:pt>
                <c:pt idx="7">
                  <c:v>0.11</c:v>
                </c:pt>
                <c:pt idx="8">
                  <c:v>7.0000000000000007E-2</c:v>
                </c:pt>
                <c:pt idx="9">
                  <c:v>0.05</c:v>
                </c:pt>
                <c:pt idx="10">
                  <c:v>0.03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'ANALISIS GRAFIK'!$B$52</c:f>
              <c:strCache>
                <c:ptCount val="1"/>
                <c:pt idx="0">
                  <c:v>SEMESTER PENDEK</c:v>
                </c:pt>
              </c:strCache>
            </c:strRef>
          </c:tx>
          <c:cat>
            <c:strRef>
              <c:f>('ANALISIS GRAFIK'!$C$50,'ANALISIS GRAFIK'!$E$50:$O$50)</c:f>
              <c:strCache>
                <c:ptCount val="12"/>
                <c:pt idx="1">
                  <c:v>A</c:v>
                </c:pt>
                <c:pt idx="2">
                  <c:v>A-</c:v>
                </c:pt>
                <c:pt idx="3">
                  <c:v>B+</c:v>
                </c:pt>
                <c:pt idx="4">
                  <c:v>B</c:v>
                </c:pt>
                <c:pt idx="5">
                  <c:v>B-</c:v>
                </c:pt>
                <c:pt idx="6">
                  <c:v>C+</c:v>
                </c:pt>
                <c:pt idx="7">
                  <c:v>C</c:v>
                </c:pt>
                <c:pt idx="8">
                  <c:v>C-</c:v>
                </c:pt>
                <c:pt idx="9">
                  <c:v>D</c:v>
                </c:pt>
                <c:pt idx="10">
                  <c:v>E</c:v>
                </c:pt>
                <c:pt idx="11">
                  <c:v>BL</c:v>
                </c:pt>
              </c:strCache>
            </c:strRef>
          </c:cat>
          <c:val>
            <c:numRef>
              <c:f>('ANALISIS GRAFIK'!$C$52,'ANALISIS GRAFIK'!$E$52:$O$52)</c:f>
              <c:numCache>
                <c:formatCode>0%</c:formatCode>
                <c:ptCount val="12"/>
                <c:pt idx="1">
                  <c:v>0.16</c:v>
                </c:pt>
                <c:pt idx="2">
                  <c:v>0.1</c:v>
                </c:pt>
                <c:pt idx="3">
                  <c:v>0.15</c:v>
                </c:pt>
                <c:pt idx="4">
                  <c:v>0.22</c:v>
                </c:pt>
                <c:pt idx="5">
                  <c:v>0.12</c:v>
                </c:pt>
                <c:pt idx="6">
                  <c:v>0.04</c:v>
                </c:pt>
                <c:pt idx="7">
                  <c:v>0.04</c:v>
                </c:pt>
                <c:pt idx="8">
                  <c:v>0.03</c:v>
                </c:pt>
                <c:pt idx="9">
                  <c:v>0</c:v>
                </c:pt>
                <c:pt idx="10">
                  <c:v>0</c:v>
                </c:pt>
                <c:pt idx="11">
                  <c:v>0.01</c:v>
                </c:pt>
              </c:numCache>
            </c:numRef>
          </c:val>
        </c:ser>
        <c:axId val="52024448"/>
        <c:axId val="52026752"/>
      </c:barChart>
      <c:catAx>
        <c:axId val="52024448"/>
        <c:scaling>
          <c:orientation val="minMax"/>
        </c:scaling>
        <c:axPos val="b"/>
        <c:tickLblPos val="nextTo"/>
        <c:crossAx val="52026752"/>
        <c:crosses val="autoZero"/>
        <c:auto val="1"/>
        <c:lblAlgn val="ctr"/>
        <c:lblOffset val="100"/>
      </c:catAx>
      <c:valAx>
        <c:axId val="52026752"/>
        <c:scaling>
          <c:orientation val="minMax"/>
        </c:scaling>
        <c:axPos val="l"/>
        <c:majorGridlines/>
        <c:numFmt formatCode="0%" sourceLinked="0"/>
        <c:tickLblPos val="nextTo"/>
        <c:crossAx val="520244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SEBARAN NILAI SEMESTER PENDEK PRODI MATEMATIKA 2015/2016</a:t>
            </a:r>
            <a:endParaRPr lang="en-US"/>
          </a:p>
        </c:rich>
      </c:tx>
      <c:layout>
        <c:manualLayout>
          <c:xMode val="edge"/>
          <c:yMode val="edge"/>
          <c:x val="0.20381202571084686"/>
          <c:y val="5.5788010480063301E-2"/>
        </c:manualLayout>
      </c:layout>
      <c:overlay val="1"/>
    </c:title>
    <c:plotArea>
      <c:layout/>
      <c:barChart>
        <c:barDir val="col"/>
        <c:grouping val="clustered"/>
        <c:ser>
          <c:idx val="0"/>
          <c:order val="0"/>
          <c:tx>
            <c:strRef>
              <c:f>'ANALISIS GRAFIK'!$B$78</c:f>
              <c:strCache>
                <c:ptCount val="1"/>
                <c:pt idx="0">
                  <c:v>REGULER</c:v>
                </c:pt>
              </c:strCache>
            </c:strRef>
          </c:tx>
          <c:cat>
            <c:strRef>
              <c:f>('ANALISIS GRAFIK'!$C$77,'ANALISIS GRAFIK'!$E$77:$O$77)</c:f>
              <c:strCache>
                <c:ptCount val="12"/>
                <c:pt idx="1">
                  <c:v>A</c:v>
                </c:pt>
                <c:pt idx="2">
                  <c:v>A-</c:v>
                </c:pt>
                <c:pt idx="3">
                  <c:v>B+</c:v>
                </c:pt>
                <c:pt idx="4">
                  <c:v>B</c:v>
                </c:pt>
                <c:pt idx="5">
                  <c:v>B-</c:v>
                </c:pt>
                <c:pt idx="6">
                  <c:v>C+</c:v>
                </c:pt>
                <c:pt idx="7">
                  <c:v>C</c:v>
                </c:pt>
                <c:pt idx="8">
                  <c:v>C-</c:v>
                </c:pt>
                <c:pt idx="9">
                  <c:v>D</c:v>
                </c:pt>
                <c:pt idx="10">
                  <c:v>E</c:v>
                </c:pt>
                <c:pt idx="11">
                  <c:v>BL</c:v>
                </c:pt>
              </c:strCache>
            </c:strRef>
          </c:cat>
          <c:val>
            <c:numRef>
              <c:f>('ANALISIS GRAFIK'!$C$78,'ANALISIS GRAFIK'!$E$78:$O$78)</c:f>
              <c:numCache>
                <c:formatCode>0%</c:formatCode>
                <c:ptCount val="12"/>
                <c:pt idx="1">
                  <c:v>0.09</c:v>
                </c:pt>
                <c:pt idx="2">
                  <c:v>0.06</c:v>
                </c:pt>
                <c:pt idx="3">
                  <c:v>7.0000000000000007E-2</c:v>
                </c:pt>
                <c:pt idx="4">
                  <c:v>0.1</c:v>
                </c:pt>
                <c:pt idx="5">
                  <c:v>0.12</c:v>
                </c:pt>
                <c:pt idx="6">
                  <c:v>0.11</c:v>
                </c:pt>
                <c:pt idx="7">
                  <c:v>0.12</c:v>
                </c:pt>
                <c:pt idx="8">
                  <c:v>0.12</c:v>
                </c:pt>
                <c:pt idx="9">
                  <c:v>0.15</c:v>
                </c:pt>
                <c:pt idx="10">
                  <c:v>0.05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'ANALISIS GRAFIK'!$B$79</c:f>
              <c:strCache>
                <c:ptCount val="1"/>
                <c:pt idx="0">
                  <c:v>SEMESTER PENDEK</c:v>
                </c:pt>
              </c:strCache>
            </c:strRef>
          </c:tx>
          <c:cat>
            <c:strRef>
              <c:f>('ANALISIS GRAFIK'!$C$77,'ANALISIS GRAFIK'!$E$77:$O$77)</c:f>
              <c:strCache>
                <c:ptCount val="12"/>
                <c:pt idx="1">
                  <c:v>A</c:v>
                </c:pt>
                <c:pt idx="2">
                  <c:v>A-</c:v>
                </c:pt>
                <c:pt idx="3">
                  <c:v>B+</c:v>
                </c:pt>
                <c:pt idx="4">
                  <c:v>B</c:v>
                </c:pt>
                <c:pt idx="5">
                  <c:v>B-</c:v>
                </c:pt>
                <c:pt idx="6">
                  <c:v>C+</c:v>
                </c:pt>
                <c:pt idx="7">
                  <c:v>C</c:v>
                </c:pt>
                <c:pt idx="8">
                  <c:v>C-</c:v>
                </c:pt>
                <c:pt idx="9">
                  <c:v>D</c:v>
                </c:pt>
                <c:pt idx="10">
                  <c:v>E</c:v>
                </c:pt>
                <c:pt idx="11">
                  <c:v>BL</c:v>
                </c:pt>
              </c:strCache>
            </c:strRef>
          </c:cat>
          <c:val>
            <c:numRef>
              <c:f>('ANALISIS GRAFIK'!$C$79,'ANALISIS GRAFIK'!$E$79:$O$79)</c:f>
              <c:numCache>
                <c:formatCode>0%</c:formatCode>
                <c:ptCount val="12"/>
                <c:pt idx="1">
                  <c:v>0.2</c:v>
                </c:pt>
                <c:pt idx="2">
                  <c:v>0.08</c:v>
                </c:pt>
                <c:pt idx="3">
                  <c:v>0.17</c:v>
                </c:pt>
                <c:pt idx="4">
                  <c:v>0.15</c:v>
                </c:pt>
                <c:pt idx="5">
                  <c:v>0.12</c:v>
                </c:pt>
                <c:pt idx="6">
                  <c:v>0.08</c:v>
                </c:pt>
                <c:pt idx="7">
                  <c:v>0.08</c:v>
                </c:pt>
                <c:pt idx="8">
                  <c:v>0.08</c:v>
                </c:pt>
                <c:pt idx="9">
                  <c:v>0.03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51420544"/>
        <c:axId val="52692096"/>
      </c:barChart>
      <c:catAx>
        <c:axId val="51420544"/>
        <c:scaling>
          <c:orientation val="minMax"/>
        </c:scaling>
        <c:axPos val="b"/>
        <c:tickLblPos val="nextTo"/>
        <c:crossAx val="52692096"/>
        <c:crosses val="autoZero"/>
        <c:auto val="1"/>
        <c:lblAlgn val="ctr"/>
        <c:lblOffset val="100"/>
      </c:catAx>
      <c:valAx>
        <c:axId val="52692096"/>
        <c:scaling>
          <c:orientation val="minMax"/>
        </c:scaling>
        <c:axPos val="l"/>
        <c:majorGridlines/>
        <c:numFmt formatCode="0%" sourceLinked="0"/>
        <c:tickLblPos val="nextTo"/>
        <c:crossAx val="514205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SEBARAN NILAI SEMESTER PENDEK PRODI BIOLOGI 2014/2015</a:t>
            </a:r>
          </a:p>
        </c:rich>
      </c:tx>
      <c:layout>
        <c:manualLayout>
          <c:xMode val="edge"/>
          <c:yMode val="edge"/>
          <c:x val="0.24494803820234151"/>
          <c:y val="5.5439500826226812E-2"/>
        </c:manualLayout>
      </c:layout>
      <c:overlay val="1"/>
    </c:title>
    <c:plotArea>
      <c:layout/>
      <c:barChart>
        <c:barDir val="col"/>
        <c:grouping val="clustered"/>
        <c:ser>
          <c:idx val="0"/>
          <c:order val="0"/>
          <c:tx>
            <c:strRef>
              <c:f>'ANALISIS GRAFIK'!$B$89</c:f>
              <c:strCache>
                <c:ptCount val="1"/>
                <c:pt idx="0">
                  <c:v>REGULER</c:v>
                </c:pt>
              </c:strCache>
            </c:strRef>
          </c:tx>
          <c:cat>
            <c:strRef>
              <c:f>('ANALISIS GRAFIK'!$C$88,'ANALISIS GRAFIK'!$E$88:$O$88)</c:f>
              <c:strCache>
                <c:ptCount val="12"/>
                <c:pt idx="1">
                  <c:v>A</c:v>
                </c:pt>
                <c:pt idx="2">
                  <c:v>A-</c:v>
                </c:pt>
                <c:pt idx="3">
                  <c:v>B+</c:v>
                </c:pt>
                <c:pt idx="4">
                  <c:v>B</c:v>
                </c:pt>
                <c:pt idx="5">
                  <c:v>B-</c:v>
                </c:pt>
                <c:pt idx="6">
                  <c:v>C+</c:v>
                </c:pt>
                <c:pt idx="7">
                  <c:v>C</c:v>
                </c:pt>
                <c:pt idx="8">
                  <c:v>C-</c:v>
                </c:pt>
                <c:pt idx="9">
                  <c:v>D</c:v>
                </c:pt>
                <c:pt idx="10">
                  <c:v>E</c:v>
                </c:pt>
                <c:pt idx="11">
                  <c:v>BL</c:v>
                </c:pt>
              </c:strCache>
            </c:strRef>
          </c:cat>
          <c:val>
            <c:numRef>
              <c:f>('ANALISIS GRAFIK'!$C$89,'ANALISIS GRAFIK'!$E$89:$O$89)</c:f>
              <c:numCache>
                <c:formatCode>0%</c:formatCode>
                <c:ptCount val="12"/>
                <c:pt idx="1">
                  <c:v>0.09</c:v>
                </c:pt>
                <c:pt idx="2">
                  <c:v>0.06</c:v>
                </c:pt>
                <c:pt idx="3">
                  <c:v>7.0000000000000007E-2</c:v>
                </c:pt>
                <c:pt idx="4">
                  <c:v>0.1</c:v>
                </c:pt>
                <c:pt idx="5">
                  <c:v>0.12</c:v>
                </c:pt>
                <c:pt idx="6">
                  <c:v>0.11</c:v>
                </c:pt>
                <c:pt idx="7">
                  <c:v>0.12</c:v>
                </c:pt>
                <c:pt idx="8">
                  <c:v>0.12</c:v>
                </c:pt>
                <c:pt idx="9">
                  <c:v>0.15</c:v>
                </c:pt>
                <c:pt idx="10">
                  <c:v>0.05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'ANALISIS GRAFIK'!$B$90</c:f>
              <c:strCache>
                <c:ptCount val="1"/>
                <c:pt idx="0">
                  <c:v>SEMESTER PENDEK</c:v>
                </c:pt>
              </c:strCache>
            </c:strRef>
          </c:tx>
          <c:cat>
            <c:strRef>
              <c:f>('ANALISIS GRAFIK'!$C$88,'ANALISIS GRAFIK'!$E$88:$O$88)</c:f>
              <c:strCache>
                <c:ptCount val="12"/>
                <c:pt idx="1">
                  <c:v>A</c:v>
                </c:pt>
                <c:pt idx="2">
                  <c:v>A-</c:v>
                </c:pt>
                <c:pt idx="3">
                  <c:v>B+</c:v>
                </c:pt>
                <c:pt idx="4">
                  <c:v>B</c:v>
                </c:pt>
                <c:pt idx="5">
                  <c:v>B-</c:v>
                </c:pt>
                <c:pt idx="6">
                  <c:v>C+</c:v>
                </c:pt>
                <c:pt idx="7">
                  <c:v>C</c:v>
                </c:pt>
                <c:pt idx="8">
                  <c:v>C-</c:v>
                </c:pt>
                <c:pt idx="9">
                  <c:v>D</c:v>
                </c:pt>
                <c:pt idx="10">
                  <c:v>E</c:v>
                </c:pt>
                <c:pt idx="11">
                  <c:v>BL</c:v>
                </c:pt>
              </c:strCache>
            </c:strRef>
          </c:cat>
          <c:val>
            <c:numRef>
              <c:f>('ANALISIS GRAFIK'!$C$90,'ANALISIS GRAFIK'!$E$90:$O$90)</c:f>
              <c:numCache>
                <c:formatCode>0%</c:formatCode>
                <c:ptCount val="12"/>
                <c:pt idx="1">
                  <c:v>0.2</c:v>
                </c:pt>
                <c:pt idx="2">
                  <c:v>0.08</c:v>
                </c:pt>
                <c:pt idx="3">
                  <c:v>0.17</c:v>
                </c:pt>
                <c:pt idx="4">
                  <c:v>0.15</c:v>
                </c:pt>
                <c:pt idx="5">
                  <c:v>0.12</c:v>
                </c:pt>
                <c:pt idx="6">
                  <c:v>0.08</c:v>
                </c:pt>
                <c:pt idx="7">
                  <c:v>0.08</c:v>
                </c:pt>
                <c:pt idx="8">
                  <c:v>0.08</c:v>
                </c:pt>
                <c:pt idx="9">
                  <c:v>0.03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53490048"/>
        <c:axId val="53491968"/>
      </c:barChart>
      <c:catAx>
        <c:axId val="53490048"/>
        <c:scaling>
          <c:orientation val="minMax"/>
        </c:scaling>
        <c:axPos val="b"/>
        <c:tickLblPos val="nextTo"/>
        <c:crossAx val="53491968"/>
        <c:crosses val="autoZero"/>
        <c:auto val="1"/>
        <c:lblAlgn val="ctr"/>
        <c:lblOffset val="100"/>
      </c:catAx>
      <c:valAx>
        <c:axId val="53491968"/>
        <c:scaling>
          <c:orientation val="minMax"/>
        </c:scaling>
        <c:axPos val="l"/>
        <c:majorGridlines/>
        <c:numFmt formatCode="0%" sourceLinked="0"/>
        <c:tickLblPos val="nextTo"/>
        <c:crossAx val="534900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462643</xdr:colOff>
      <xdr:row>2</xdr:row>
      <xdr:rowOff>217714</xdr:rowOff>
    </xdr:from>
    <xdr:to>
      <xdr:col>44</xdr:col>
      <xdr:colOff>500063</xdr:colOff>
      <xdr:row>27</xdr:row>
      <xdr:rowOff>238126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228600</xdr:colOff>
      <xdr:row>30</xdr:row>
      <xdr:rowOff>228599</xdr:rowOff>
    </xdr:from>
    <xdr:to>
      <xdr:col>44</xdr:col>
      <xdr:colOff>533400</xdr:colOff>
      <xdr:row>51</xdr:row>
      <xdr:rowOff>103909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333375</xdr:colOff>
      <xdr:row>52</xdr:row>
      <xdr:rowOff>71438</xdr:rowOff>
    </xdr:from>
    <xdr:to>
      <xdr:col>44</xdr:col>
      <xdr:colOff>476251</xdr:colOff>
      <xdr:row>78</xdr:row>
      <xdr:rowOff>142875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135872</xdr:colOff>
      <xdr:row>80</xdr:row>
      <xdr:rowOff>26615</xdr:rowOff>
    </xdr:from>
    <xdr:to>
      <xdr:col>44</xdr:col>
      <xdr:colOff>571500</xdr:colOff>
      <xdr:row>104</xdr:row>
      <xdr:rowOff>71437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90"/>
  <sheetViews>
    <sheetView tabSelected="1" view="pageLayout" zoomScale="40" zoomScalePageLayoutView="40" workbookViewId="0">
      <selection activeCell="U25" sqref="U25"/>
    </sheetView>
  </sheetViews>
  <sheetFormatPr defaultRowHeight="15"/>
  <cols>
    <col min="1" max="1" width="4.5703125" customWidth="1"/>
    <col min="2" max="2" width="22.28515625" customWidth="1"/>
    <col min="3" max="3" width="4.7109375" style="6" customWidth="1"/>
    <col min="4" max="4" width="6" style="6" customWidth="1"/>
    <col min="5" max="14" width="5.7109375" style="6" customWidth="1"/>
    <col min="15" max="15" width="5.7109375" style="23" customWidth="1"/>
    <col min="16" max="16" width="5.5703125" style="6" customWidth="1"/>
    <col min="17" max="24" width="5.7109375" style="6" customWidth="1"/>
    <col min="25" max="27" width="5.7109375" customWidth="1"/>
  </cols>
  <sheetData>
    <row r="1" spans="1:27" s="39" customFormat="1" ht="21" customHeight="1">
      <c r="A1" s="38" t="s">
        <v>53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40"/>
      <c r="P1" s="16"/>
      <c r="Q1" s="16"/>
      <c r="R1" s="16"/>
      <c r="S1" s="16"/>
      <c r="T1" s="16"/>
      <c r="U1" s="16"/>
      <c r="V1" s="16"/>
      <c r="W1" s="16"/>
      <c r="X1" s="16"/>
    </row>
    <row r="2" spans="1:27" s="39" customFormat="1" ht="21" customHeight="1">
      <c r="A2" s="38" t="s">
        <v>52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40"/>
      <c r="P2" s="16"/>
      <c r="Q2" s="16"/>
      <c r="R2" s="16"/>
      <c r="S2" s="16"/>
      <c r="T2" s="16"/>
      <c r="U2" s="16"/>
      <c r="V2" s="16"/>
      <c r="W2" s="16"/>
      <c r="X2" s="16"/>
    </row>
    <row r="3" spans="1:27" s="39" customFormat="1" ht="21" customHeight="1">
      <c r="A3" s="38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40"/>
      <c r="P3" s="16"/>
      <c r="Q3" s="16"/>
      <c r="R3" s="16"/>
      <c r="S3" s="16"/>
      <c r="T3" s="16"/>
      <c r="U3" s="16"/>
      <c r="V3" s="16"/>
      <c r="W3" s="16"/>
      <c r="X3" s="16"/>
    </row>
    <row r="4" spans="1:27" s="15" customFormat="1" ht="21" customHeight="1">
      <c r="A4" s="17" t="s">
        <v>57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:27" s="16" customFormat="1" ht="21" customHeight="1">
      <c r="A5" s="52" t="s">
        <v>18</v>
      </c>
      <c r="B5" s="52" t="s">
        <v>19</v>
      </c>
      <c r="C5" s="53" t="s">
        <v>36</v>
      </c>
      <c r="D5" s="55" t="s">
        <v>30</v>
      </c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2" t="s">
        <v>20</v>
      </c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</row>
    <row r="6" spans="1:27" s="15" customFormat="1" ht="21" customHeight="1">
      <c r="A6" s="52"/>
      <c r="B6" s="52"/>
      <c r="C6" s="54"/>
      <c r="D6" s="44" t="s">
        <v>49</v>
      </c>
      <c r="E6" s="44" t="s">
        <v>21</v>
      </c>
      <c r="F6" s="44" t="s">
        <v>22</v>
      </c>
      <c r="G6" s="44" t="s">
        <v>23</v>
      </c>
      <c r="H6" s="44" t="s">
        <v>24</v>
      </c>
      <c r="I6" s="44" t="s">
        <v>25</v>
      </c>
      <c r="J6" s="44" t="s">
        <v>26</v>
      </c>
      <c r="K6" s="44" t="s">
        <v>27</v>
      </c>
      <c r="L6" s="44" t="s">
        <v>28</v>
      </c>
      <c r="M6" s="25" t="s">
        <v>29</v>
      </c>
      <c r="N6" s="25" t="s">
        <v>47</v>
      </c>
      <c r="O6" s="25" t="s">
        <v>48</v>
      </c>
      <c r="P6" s="43" t="s">
        <v>49</v>
      </c>
      <c r="Q6" s="43" t="s">
        <v>21</v>
      </c>
      <c r="R6" s="43" t="s">
        <v>22</v>
      </c>
      <c r="S6" s="43" t="s">
        <v>23</v>
      </c>
      <c r="T6" s="43" t="s">
        <v>24</v>
      </c>
      <c r="U6" s="43" t="s">
        <v>25</v>
      </c>
      <c r="V6" s="43" t="s">
        <v>26</v>
      </c>
      <c r="W6" s="43" t="s">
        <v>27</v>
      </c>
      <c r="X6" s="43" t="s">
        <v>28</v>
      </c>
      <c r="Y6" s="43" t="s">
        <v>29</v>
      </c>
      <c r="Z6" s="43" t="s">
        <v>47</v>
      </c>
      <c r="AA6" s="43" t="s">
        <v>48</v>
      </c>
    </row>
    <row r="7" spans="1:27" s="15" customFormat="1" ht="15" customHeight="1">
      <c r="A7" s="57">
        <v>1</v>
      </c>
      <c r="B7" s="59" t="s">
        <v>33</v>
      </c>
      <c r="C7" s="57">
        <v>3</v>
      </c>
      <c r="D7" s="50">
        <f>SUM(E7:O7)</f>
        <v>91</v>
      </c>
      <c r="E7" s="47">
        <v>7</v>
      </c>
      <c r="F7" s="47">
        <v>3</v>
      </c>
      <c r="G7" s="47">
        <v>9</v>
      </c>
      <c r="H7" s="47">
        <v>10</v>
      </c>
      <c r="I7" s="47">
        <v>9</v>
      </c>
      <c r="J7" s="47">
        <v>22</v>
      </c>
      <c r="K7" s="47">
        <v>12</v>
      </c>
      <c r="L7" s="47">
        <v>13</v>
      </c>
      <c r="M7" s="32">
        <v>0</v>
      </c>
      <c r="N7" s="32">
        <v>4</v>
      </c>
      <c r="O7" s="32">
        <v>2</v>
      </c>
      <c r="P7" s="50">
        <f>SUM(Q7:AA7)</f>
        <v>45</v>
      </c>
      <c r="Q7" s="47">
        <v>12</v>
      </c>
      <c r="R7" s="47">
        <v>2</v>
      </c>
      <c r="S7" s="47">
        <v>3</v>
      </c>
      <c r="T7" s="47">
        <v>9</v>
      </c>
      <c r="U7" s="47">
        <v>2</v>
      </c>
      <c r="V7" s="47">
        <v>5</v>
      </c>
      <c r="W7" s="47">
        <v>5</v>
      </c>
      <c r="X7" s="47">
        <v>2</v>
      </c>
      <c r="Y7" s="47">
        <v>4</v>
      </c>
      <c r="Z7" s="47">
        <v>1</v>
      </c>
      <c r="AA7" s="33">
        <v>0</v>
      </c>
    </row>
    <row r="8" spans="1:27" s="15" customFormat="1" ht="15" customHeight="1">
      <c r="A8" s="58"/>
      <c r="B8" s="60"/>
      <c r="C8" s="58"/>
      <c r="D8" s="51"/>
      <c r="E8" s="30">
        <f>(E7/91)*100%</f>
        <v>7.6923076923076927E-2</v>
      </c>
      <c r="F8" s="30">
        <f t="shared" ref="F8:O8" si="0">(F7/91)*100%</f>
        <v>3.2967032967032968E-2</v>
      </c>
      <c r="G8" s="30">
        <f t="shared" si="0"/>
        <v>9.8901098901098897E-2</v>
      </c>
      <c r="H8" s="30">
        <f t="shared" si="0"/>
        <v>0.10989010989010989</v>
      </c>
      <c r="I8" s="30">
        <f t="shared" si="0"/>
        <v>9.8901098901098897E-2</v>
      </c>
      <c r="J8" s="30">
        <f t="shared" si="0"/>
        <v>0.24175824175824176</v>
      </c>
      <c r="K8" s="30">
        <f t="shared" si="0"/>
        <v>0.13186813186813187</v>
      </c>
      <c r="L8" s="30">
        <f t="shared" si="0"/>
        <v>0.14285714285714285</v>
      </c>
      <c r="M8" s="30">
        <v>0</v>
      </c>
      <c r="N8" s="30">
        <f t="shared" si="0"/>
        <v>4.3956043956043959E-2</v>
      </c>
      <c r="O8" s="30">
        <f t="shared" si="0"/>
        <v>2.197802197802198E-2</v>
      </c>
      <c r="P8" s="51"/>
      <c r="Q8" s="30">
        <f>(Q7/45)*100%</f>
        <v>0.26666666666666666</v>
      </c>
      <c r="R8" s="30">
        <f t="shared" ref="R8:Z8" si="1">(R7/45)*100%</f>
        <v>4.4444444444444446E-2</v>
      </c>
      <c r="S8" s="30">
        <f t="shared" si="1"/>
        <v>6.6666666666666666E-2</v>
      </c>
      <c r="T8" s="30">
        <f t="shared" si="1"/>
        <v>0.2</v>
      </c>
      <c r="U8" s="30">
        <f t="shared" si="1"/>
        <v>4.4444444444444446E-2</v>
      </c>
      <c r="V8" s="30">
        <f t="shared" si="1"/>
        <v>0.1111111111111111</v>
      </c>
      <c r="W8" s="30">
        <f t="shared" si="1"/>
        <v>0.1111111111111111</v>
      </c>
      <c r="X8" s="30">
        <f t="shared" si="1"/>
        <v>4.4444444444444446E-2</v>
      </c>
      <c r="Y8" s="30">
        <f t="shared" si="1"/>
        <v>8.8888888888888892E-2</v>
      </c>
      <c r="Z8" s="30">
        <f t="shared" si="1"/>
        <v>2.2222222222222223E-2</v>
      </c>
      <c r="AA8" s="34">
        <v>0</v>
      </c>
    </row>
    <row r="9" spans="1:27" s="15" customFormat="1" ht="15" customHeight="1">
      <c r="A9" s="57">
        <v>2</v>
      </c>
      <c r="B9" s="59" t="s">
        <v>14</v>
      </c>
      <c r="C9" s="57">
        <v>4</v>
      </c>
      <c r="D9" s="50">
        <f>SUM(E9:O9)</f>
        <v>115</v>
      </c>
      <c r="E9" s="47">
        <v>5</v>
      </c>
      <c r="F9" s="47">
        <v>3</v>
      </c>
      <c r="G9" s="47">
        <v>13</v>
      </c>
      <c r="H9" s="47">
        <v>6</v>
      </c>
      <c r="I9" s="47">
        <v>18</v>
      </c>
      <c r="J9" s="47">
        <v>13</v>
      </c>
      <c r="K9" s="47">
        <v>13</v>
      </c>
      <c r="L9" s="47">
        <v>28</v>
      </c>
      <c r="M9" s="32">
        <v>12</v>
      </c>
      <c r="N9" s="32">
        <v>3</v>
      </c>
      <c r="O9" s="32">
        <v>1</v>
      </c>
      <c r="P9" s="50">
        <f>SUM(Q9:AA9)</f>
        <v>31</v>
      </c>
      <c r="Q9" s="47">
        <v>0</v>
      </c>
      <c r="R9" s="47">
        <v>2</v>
      </c>
      <c r="S9" s="47">
        <v>4</v>
      </c>
      <c r="T9" s="47">
        <v>8</v>
      </c>
      <c r="U9" s="47">
        <v>3</v>
      </c>
      <c r="V9" s="47">
        <v>13</v>
      </c>
      <c r="W9" s="47">
        <v>0</v>
      </c>
      <c r="X9" s="47">
        <v>1</v>
      </c>
      <c r="Y9" s="47">
        <v>0</v>
      </c>
      <c r="Z9" s="47">
        <v>0</v>
      </c>
      <c r="AA9" s="33">
        <v>0</v>
      </c>
    </row>
    <row r="10" spans="1:27" s="15" customFormat="1" ht="15" customHeight="1">
      <c r="A10" s="58"/>
      <c r="B10" s="60"/>
      <c r="C10" s="58"/>
      <c r="D10" s="51"/>
      <c r="E10" s="30">
        <f>(E9/115)*100%</f>
        <v>4.3478260869565216E-2</v>
      </c>
      <c r="F10" s="30">
        <f t="shared" ref="F10:O10" si="2">(F9/115)*100%</f>
        <v>2.6086956521739129E-2</v>
      </c>
      <c r="G10" s="30">
        <f t="shared" si="2"/>
        <v>0.11304347826086956</v>
      </c>
      <c r="H10" s="30">
        <f t="shared" si="2"/>
        <v>5.2173913043478258E-2</v>
      </c>
      <c r="I10" s="30">
        <f t="shared" si="2"/>
        <v>0.15652173913043479</v>
      </c>
      <c r="J10" s="30">
        <f t="shared" si="2"/>
        <v>0.11304347826086956</v>
      </c>
      <c r="K10" s="30">
        <f t="shared" si="2"/>
        <v>0.11304347826086956</v>
      </c>
      <c r="L10" s="30">
        <f t="shared" si="2"/>
        <v>0.24347826086956523</v>
      </c>
      <c r="M10" s="30">
        <f t="shared" si="2"/>
        <v>0.10434782608695652</v>
      </c>
      <c r="N10" s="30">
        <f t="shared" si="2"/>
        <v>2.6086956521739129E-2</v>
      </c>
      <c r="O10" s="30">
        <f t="shared" si="2"/>
        <v>8.6956521739130436E-3</v>
      </c>
      <c r="P10" s="51"/>
      <c r="Q10" s="30">
        <f>(Q9/31)*100%</f>
        <v>0</v>
      </c>
      <c r="R10" s="30">
        <f t="shared" ref="R10:AA10" si="3">(R9/31)*100%</f>
        <v>6.4516129032258063E-2</v>
      </c>
      <c r="S10" s="30">
        <f t="shared" si="3"/>
        <v>0.12903225806451613</v>
      </c>
      <c r="T10" s="30">
        <f t="shared" si="3"/>
        <v>0.25806451612903225</v>
      </c>
      <c r="U10" s="30">
        <f t="shared" si="3"/>
        <v>9.6774193548387094E-2</v>
      </c>
      <c r="V10" s="30">
        <f t="shared" si="3"/>
        <v>0.41935483870967744</v>
      </c>
      <c r="W10" s="30">
        <f t="shared" si="3"/>
        <v>0</v>
      </c>
      <c r="X10" s="30">
        <f t="shared" si="3"/>
        <v>3.2258064516129031E-2</v>
      </c>
      <c r="Y10" s="30">
        <f t="shared" si="3"/>
        <v>0</v>
      </c>
      <c r="Z10" s="30">
        <f t="shared" si="3"/>
        <v>0</v>
      </c>
      <c r="AA10" s="30">
        <f t="shared" si="3"/>
        <v>0</v>
      </c>
    </row>
    <row r="11" spans="1:27" s="15" customFormat="1" ht="15" customHeight="1">
      <c r="A11" s="57">
        <v>3</v>
      </c>
      <c r="B11" s="59" t="s">
        <v>17</v>
      </c>
      <c r="C11" s="57">
        <v>4</v>
      </c>
      <c r="D11" s="50">
        <f t="shared" ref="D11" si="4">SUM(E11:O11)</f>
        <v>106</v>
      </c>
      <c r="E11" s="47">
        <v>3</v>
      </c>
      <c r="F11" s="47">
        <v>4</v>
      </c>
      <c r="G11" s="47">
        <v>12</v>
      </c>
      <c r="H11" s="47">
        <v>9</v>
      </c>
      <c r="I11" s="47">
        <v>19</v>
      </c>
      <c r="J11" s="47">
        <v>21</v>
      </c>
      <c r="K11" s="47">
        <v>23</v>
      </c>
      <c r="L11" s="47">
        <v>9</v>
      </c>
      <c r="M11" s="32">
        <v>5</v>
      </c>
      <c r="N11" s="32">
        <v>0</v>
      </c>
      <c r="O11" s="32">
        <v>1</v>
      </c>
      <c r="P11" s="50">
        <f t="shared" ref="P11" si="5">SUM(Q11:AA11)</f>
        <v>13</v>
      </c>
      <c r="Q11" s="47">
        <v>2</v>
      </c>
      <c r="R11" s="47">
        <v>2</v>
      </c>
      <c r="S11" s="47">
        <v>4</v>
      </c>
      <c r="T11" s="47">
        <v>1</v>
      </c>
      <c r="U11" s="47">
        <v>1</v>
      </c>
      <c r="V11" s="47">
        <v>1</v>
      </c>
      <c r="W11" s="47">
        <v>2</v>
      </c>
      <c r="X11" s="47">
        <v>0</v>
      </c>
      <c r="Y11" s="47">
        <v>0</v>
      </c>
      <c r="Z11" s="47">
        <v>0</v>
      </c>
      <c r="AA11" s="33">
        <v>0</v>
      </c>
    </row>
    <row r="12" spans="1:27" s="15" customFormat="1" ht="15" customHeight="1">
      <c r="A12" s="58"/>
      <c r="B12" s="60"/>
      <c r="C12" s="58"/>
      <c r="D12" s="51"/>
      <c r="E12" s="30">
        <f>(E11/106)*100%</f>
        <v>2.8301886792452831E-2</v>
      </c>
      <c r="F12" s="30">
        <f t="shared" ref="F12:O12" si="6">(F11/106)*100%</f>
        <v>3.7735849056603772E-2</v>
      </c>
      <c r="G12" s="30">
        <f t="shared" si="6"/>
        <v>0.11320754716981132</v>
      </c>
      <c r="H12" s="30">
        <f t="shared" si="6"/>
        <v>8.4905660377358486E-2</v>
      </c>
      <c r="I12" s="30">
        <f t="shared" si="6"/>
        <v>0.17924528301886791</v>
      </c>
      <c r="J12" s="30">
        <f t="shared" si="6"/>
        <v>0.19811320754716982</v>
      </c>
      <c r="K12" s="30">
        <f t="shared" si="6"/>
        <v>0.21698113207547171</v>
      </c>
      <c r="L12" s="30">
        <f t="shared" si="6"/>
        <v>8.4905660377358486E-2</v>
      </c>
      <c r="M12" s="30">
        <f t="shared" si="6"/>
        <v>4.716981132075472E-2</v>
      </c>
      <c r="N12" s="30">
        <f t="shared" si="6"/>
        <v>0</v>
      </c>
      <c r="O12" s="30">
        <f t="shared" si="6"/>
        <v>9.433962264150943E-3</v>
      </c>
      <c r="P12" s="51"/>
      <c r="Q12" s="30">
        <f>(Q11/13)*100%</f>
        <v>0.15384615384615385</v>
      </c>
      <c r="R12" s="30">
        <f t="shared" ref="R12:AA12" si="7">(R11/13)*100%</f>
        <v>0.15384615384615385</v>
      </c>
      <c r="S12" s="30">
        <f t="shared" si="7"/>
        <v>0.30769230769230771</v>
      </c>
      <c r="T12" s="30">
        <f t="shared" si="7"/>
        <v>7.6923076923076927E-2</v>
      </c>
      <c r="U12" s="30">
        <f t="shared" si="7"/>
        <v>7.6923076923076927E-2</v>
      </c>
      <c r="V12" s="30">
        <f t="shared" si="7"/>
        <v>7.6923076923076927E-2</v>
      </c>
      <c r="W12" s="30">
        <f t="shared" si="7"/>
        <v>0.15384615384615385</v>
      </c>
      <c r="X12" s="30">
        <f t="shared" si="7"/>
        <v>0</v>
      </c>
      <c r="Y12" s="30">
        <f t="shared" si="7"/>
        <v>0</v>
      </c>
      <c r="Z12" s="30">
        <f t="shared" si="7"/>
        <v>0</v>
      </c>
      <c r="AA12" s="30">
        <f t="shared" si="7"/>
        <v>0</v>
      </c>
    </row>
    <row r="13" spans="1:27" s="15" customFormat="1" ht="15" customHeight="1">
      <c r="A13" s="57">
        <v>4</v>
      </c>
      <c r="B13" s="59" t="s">
        <v>37</v>
      </c>
      <c r="C13" s="57">
        <v>4</v>
      </c>
      <c r="D13" s="50">
        <f t="shared" ref="D13" si="8">SUM(E13:O13)</f>
        <v>108</v>
      </c>
      <c r="E13" s="47">
        <v>2</v>
      </c>
      <c r="F13" s="47">
        <v>5</v>
      </c>
      <c r="G13" s="47">
        <v>10</v>
      </c>
      <c r="H13" s="47">
        <v>9</v>
      </c>
      <c r="I13" s="47">
        <v>6</v>
      </c>
      <c r="J13" s="47">
        <v>13</v>
      </c>
      <c r="K13" s="47">
        <v>16</v>
      </c>
      <c r="L13" s="47">
        <v>15</v>
      </c>
      <c r="M13" s="32">
        <v>20</v>
      </c>
      <c r="N13" s="32">
        <v>12</v>
      </c>
      <c r="O13" s="32">
        <v>0</v>
      </c>
      <c r="P13" s="50">
        <f t="shared" ref="P13" si="9">SUM(Q13:AA13)</f>
        <v>13</v>
      </c>
      <c r="Q13" s="47">
        <v>2</v>
      </c>
      <c r="R13" s="47">
        <v>3</v>
      </c>
      <c r="S13" s="47">
        <v>2</v>
      </c>
      <c r="T13" s="47">
        <v>1</v>
      </c>
      <c r="U13" s="47">
        <v>0</v>
      </c>
      <c r="V13" s="47">
        <v>3</v>
      </c>
      <c r="W13" s="47">
        <v>1</v>
      </c>
      <c r="X13" s="47">
        <v>0</v>
      </c>
      <c r="Y13" s="47">
        <v>0</v>
      </c>
      <c r="Z13" s="47">
        <v>1</v>
      </c>
      <c r="AA13" s="33">
        <v>0</v>
      </c>
    </row>
    <row r="14" spans="1:27" s="15" customFormat="1" ht="15" customHeight="1">
      <c r="A14" s="58"/>
      <c r="B14" s="60"/>
      <c r="C14" s="58"/>
      <c r="D14" s="51"/>
      <c r="E14" s="30">
        <f>(E13/108)*100%</f>
        <v>1.8518518518518517E-2</v>
      </c>
      <c r="F14" s="30">
        <f t="shared" ref="F14:O14" si="10">(F13/108)*100%</f>
        <v>4.6296296296296294E-2</v>
      </c>
      <c r="G14" s="30">
        <f t="shared" si="10"/>
        <v>9.2592592592592587E-2</v>
      </c>
      <c r="H14" s="30">
        <f t="shared" si="10"/>
        <v>8.3333333333333329E-2</v>
      </c>
      <c r="I14" s="30">
        <f t="shared" si="10"/>
        <v>5.5555555555555552E-2</v>
      </c>
      <c r="J14" s="30">
        <f t="shared" si="10"/>
        <v>0.12037037037037036</v>
      </c>
      <c r="K14" s="30">
        <f t="shared" si="10"/>
        <v>0.14814814814814814</v>
      </c>
      <c r="L14" s="30">
        <f t="shared" si="10"/>
        <v>0.1388888888888889</v>
      </c>
      <c r="M14" s="30">
        <f t="shared" si="10"/>
        <v>0.18518518518518517</v>
      </c>
      <c r="N14" s="30">
        <f t="shared" si="10"/>
        <v>0.1111111111111111</v>
      </c>
      <c r="O14" s="30">
        <f t="shared" si="10"/>
        <v>0</v>
      </c>
      <c r="P14" s="51"/>
      <c r="Q14" s="30">
        <f>(Q13/13)*100%</f>
        <v>0.15384615384615385</v>
      </c>
      <c r="R14" s="30">
        <f t="shared" ref="R14:AA14" si="11">(R13/13)*100%</f>
        <v>0.23076923076923078</v>
      </c>
      <c r="S14" s="30">
        <f t="shared" si="11"/>
        <v>0.15384615384615385</v>
      </c>
      <c r="T14" s="30">
        <f t="shared" si="11"/>
        <v>7.6923076923076927E-2</v>
      </c>
      <c r="U14" s="30">
        <f t="shared" si="11"/>
        <v>0</v>
      </c>
      <c r="V14" s="30">
        <f t="shared" si="11"/>
        <v>0.23076923076923078</v>
      </c>
      <c r="W14" s="30">
        <f t="shared" si="11"/>
        <v>7.6923076923076927E-2</v>
      </c>
      <c r="X14" s="30">
        <f t="shared" si="11"/>
        <v>0</v>
      </c>
      <c r="Y14" s="30">
        <f t="shared" si="11"/>
        <v>0</v>
      </c>
      <c r="Z14" s="30">
        <f t="shared" si="11"/>
        <v>7.6923076923076927E-2</v>
      </c>
      <c r="AA14" s="30">
        <f t="shared" si="11"/>
        <v>0</v>
      </c>
    </row>
    <row r="15" spans="1:27" s="15" customFormat="1" ht="15" customHeight="1">
      <c r="A15" s="57">
        <v>5</v>
      </c>
      <c r="B15" s="59" t="s">
        <v>38</v>
      </c>
      <c r="C15" s="57">
        <v>3</v>
      </c>
      <c r="D15" s="50">
        <f t="shared" ref="D15" si="12">SUM(E15:O15)</f>
        <v>139</v>
      </c>
      <c r="E15" s="47">
        <v>5</v>
      </c>
      <c r="F15" s="47">
        <v>3</v>
      </c>
      <c r="G15" s="47">
        <v>5</v>
      </c>
      <c r="H15" s="47">
        <v>11</v>
      </c>
      <c r="I15" s="47">
        <v>12</v>
      </c>
      <c r="J15" s="47">
        <v>21</v>
      </c>
      <c r="K15" s="47">
        <v>18</v>
      </c>
      <c r="L15" s="47">
        <v>26</v>
      </c>
      <c r="M15" s="32">
        <v>30</v>
      </c>
      <c r="N15" s="32">
        <v>7</v>
      </c>
      <c r="O15" s="32">
        <v>1</v>
      </c>
      <c r="P15" s="50">
        <f t="shared" ref="P15" si="13">SUM(Q15:AA15)</f>
        <v>10</v>
      </c>
      <c r="Q15" s="47">
        <v>1</v>
      </c>
      <c r="R15" s="47">
        <v>0</v>
      </c>
      <c r="S15" s="47">
        <v>9</v>
      </c>
      <c r="T15" s="47">
        <v>0</v>
      </c>
      <c r="U15" s="47">
        <v>0</v>
      </c>
      <c r="V15" s="47">
        <v>0</v>
      </c>
      <c r="W15" s="47">
        <v>0</v>
      </c>
      <c r="X15" s="47">
        <v>0</v>
      </c>
      <c r="Y15" s="47">
        <v>0</v>
      </c>
      <c r="Z15" s="47">
        <v>0</v>
      </c>
      <c r="AA15" s="47">
        <v>0</v>
      </c>
    </row>
    <row r="16" spans="1:27" s="15" customFormat="1" ht="15" customHeight="1">
      <c r="A16" s="58"/>
      <c r="B16" s="60"/>
      <c r="C16" s="58"/>
      <c r="D16" s="51"/>
      <c r="E16" s="30">
        <f>(E15/139)*100%</f>
        <v>3.5971223021582732E-2</v>
      </c>
      <c r="F16" s="30">
        <f t="shared" ref="F16:O16" si="14">(F15/139)*100%</f>
        <v>2.1582733812949641E-2</v>
      </c>
      <c r="G16" s="30">
        <f t="shared" si="14"/>
        <v>3.5971223021582732E-2</v>
      </c>
      <c r="H16" s="30">
        <f t="shared" si="14"/>
        <v>7.9136690647482008E-2</v>
      </c>
      <c r="I16" s="30">
        <f t="shared" si="14"/>
        <v>8.6330935251798566E-2</v>
      </c>
      <c r="J16" s="30">
        <f t="shared" si="14"/>
        <v>0.15107913669064749</v>
      </c>
      <c r="K16" s="30">
        <f t="shared" si="14"/>
        <v>0.12949640287769784</v>
      </c>
      <c r="L16" s="30">
        <f t="shared" si="14"/>
        <v>0.18705035971223022</v>
      </c>
      <c r="M16" s="30">
        <f t="shared" si="14"/>
        <v>0.21582733812949639</v>
      </c>
      <c r="N16" s="30">
        <f t="shared" si="14"/>
        <v>5.0359712230215826E-2</v>
      </c>
      <c r="O16" s="30">
        <f t="shared" si="14"/>
        <v>7.1942446043165471E-3</v>
      </c>
      <c r="P16" s="51"/>
      <c r="Q16" s="30">
        <f>(Q15/10)*100%</f>
        <v>0.1</v>
      </c>
      <c r="R16" s="30">
        <f t="shared" ref="R16:AA16" si="15">(R15/10)*100%</f>
        <v>0</v>
      </c>
      <c r="S16" s="30">
        <f t="shared" si="15"/>
        <v>0.9</v>
      </c>
      <c r="T16" s="30">
        <f t="shared" si="15"/>
        <v>0</v>
      </c>
      <c r="U16" s="30">
        <f t="shared" si="15"/>
        <v>0</v>
      </c>
      <c r="V16" s="30">
        <f t="shared" si="15"/>
        <v>0</v>
      </c>
      <c r="W16" s="30">
        <f t="shared" si="15"/>
        <v>0</v>
      </c>
      <c r="X16" s="30">
        <f t="shared" si="15"/>
        <v>0</v>
      </c>
      <c r="Y16" s="30">
        <f t="shared" si="15"/>
        <v>0</v>
      </c>
      <c r="Z16" s="30">
        <f t="shared" si="15"/>
        <v>0</v>
      </c>
      <c r="AA16" s="30">
        <f t="shared" si="15"/>
        <v>0</v>
      </c>
    </row>
    <row r="17" spans="1:35" s="15" customFormat="1" ht="15" customHeight="1">
      <c r="A17" s="57">
        <v>6</v>
      </c>
      <c r="B17" s="59" t="s">
        <v>39</v>
      </c>
      <c r="C17" s="57">
        <v>4</v>
      </c>
      <c r="D17" s="50">
        <f t="shared" ref="D17" si="16">SUM(E17:O17)</f>
        <v>115</v>
      </c>
      <c r="E17" s="47">
        <v>5</v>
      </c>
      <c r="F17" s="47">
        <v>7</v>
      </c>
      <c r="G17" s="47">
        <v>5</v>
      </c>
      <c r="H17" s="47">
        <v>23</v>
      </c>
      <c r="I17" s="47">
        <v>16</v>
      </c>
      <c r="J17" s="47">
        <v>11</v>
      </c>
      <c r="K17" s="47">
        <v>13</v>
      </c>
      <c r="L17" s="47">
        <v>11</v>
      </c>
      <c r="M17" s="32">
        <v>18</v>
      </c>
      <c r="N17" s="32">
        <v>6</v>
      </c>
      <c r="O17" s="32">
        <v>0</v>
      </c>
      <c r="P17" s="50">
        <f t="shared" ref="P17" si="17">SUM(Q17:AA17)</f>
        <v>32</v>
      </c>
      <c r="Q17" s="47">
        <v>7</v>
      </c>
      <c r="R17" s="47">
        <v>4</v>
      </c>
      <c r="S17" s="47">
        <v>9</v>
      </c>
      <c r="T17" s="47">
        <v>5</v>
      </c>
      <c r="U17" s="47">
        <v>6</v>
      </c>
      <c r="V17" s="47">
        <v>1</v>
      </c>
      <c r="W17" s="47">
        <v>0</v>
      </c>
      <c r="X17" s="47">
        <v>0</v>
      </c>
      <c r="Y17" s="47">
        <v>0</v>
      </c>
      <c r="Z17" s="47">
        <v>0</v>
      </c>
      <c r="AA17" s="47">
        <v>0</v>
      </c>
    </row>
    <row r="18" spans="1:35" s="15" customFormat="1" ht="15" customHeight="1">
      <c r="A18" s="58"/>
      <c r="B18" s="60"/>
      <c r="C18" s="58"/>
      <c r="D18" s="51"/>
      <c r="E18" s="30">
        <f>(E17/115)*100%</f>
        <v>4.3478260869565216E-2</v>
      </c>
      <c r="F18" s="30">
        <f t="shared" ref="F18:O18" si="18">(F17/115)*100%</f>
        <v>6.0869565217391307E-2</v>
      </c>
      <c r="G18" s="30">
        <f t="shared" si="18"/>
        <v>4.3478260869565216E-2</v>
      </c>
      <c r="H18" s="30">
        <f t="shared" si="18"/>
        <v>0.2</v>
      </c>
      <c r="I18" s="30">
        <f t="shared" si="18"/>
        <v>0.1391304347826087</v>
      </c>
      <c r="J18" s="30">
        <f t="shared" si="18"/>
        <v>9.5652173913043481E-2</v>
      </c>
      <c r="K18" s="30">
        <f t="shared" si="18"/>
        <v>0.11304347826086956</v>
      </c>
      <c r="L18" s="30">
        <f t="shared" si="18"/>
        <v>9.5652173913043481E-2</v>
      </c>
      <c r="M18" s="30">
        <f t="shared" si="18"/>
        <v>0.15652173913043479</v>
      </c>
      <c r="N18" s="30">
        <f t="shared" si="18"/>
        <v>5.2173913043478258E-2</v>
      </c>
      <c r="O18" s="30">
        <f t="shared" si="18"/>
        <v>0</v>
      </c>
      <c r="P18" s="51"/>
      <c r="Q18" s="30">
        <f>(Q17/32)*100%</f>
        <v>0.21875</v>
      </c>
      <c r="R18" s="30">
        <f t="shared" ref="R18:AA18" si="19">(R17/32)*100%</f>
        <v>0.125</v>
      </c>
      <c r="S18" s="30">
        <f t="shared" si="19"/>
        <v>0.28125</v>
      </c>
      <c r="T18" s="30">
        <f t="shared" si="19"/>
        <v>0.15625</v>
      </c>
      <c r="U18" s="30">
        <f t="shared" si="19"/>
        <v>0.1875</v>
      </c>
      <c r="V18" s="30">
        <f t="shared" si="19"/>
        <v>3.125E-2</v>
      </c>
      <c r="W18" s="30">
        <f t="shared" si="19"/>
        <v>0</v>
      </c>
      <c r="X18" s="30">
        <f t="shared" si="19"/>
        <v>0</v>
      </c>
      <c r="Y18" s="30">
        <f t="shared" si="19"/>
        <v>0</v>
      </c>
      <c r="Z18" s="30">
        <f t="shared" si="19"/>
        <v>0</v>
      </c>
      <c r="AA18" s="30">
        <f t="shared" si="19"/>
        <v>0</v>
      </c>
    </row>
    <row r="19" spans="1:35" s="15" customFormat="1" ht="15" customHeight="1">
      <c r="A19" s="57">
        <v>7</v>
      </c>
      <c r="B19" s="59" t="s">
        <v>40</v>
      </c>
      <c r="C19" s="57">
        <v>4</v>
      </c>
      <c r="D19" s="50">
        <f t="shared" ref="D19" si="20">SUM(E19:O19)</f>
        <v>122</v>
      </c>
      <c r="E19" s="47">
        <v>5</v>
      </c>
      <c r="F19" s="47">
        <v>10</v>
      </c>
      <c r="G19" s="47">
        <v>15</v>
      </c>
      <c r="H19" s="47">
        <v>22</v>
      </c>
      <c r="I19" s="47">
        <v>25</v>
      </c>
      <c r="J19" s="47">
        <v>12</v>
      </c>
      <c r="K19" s="47">
        <v>10</v>
      </c>
      <c r="L19" s="47">
        <v>8</v>
      </c>
      <c r="M19" s="32">
        <v>15</v>
      </c>
      <c r="N19" s="32">
        <v>0</v>
      </c>
      <c r="O19" s="32">
        <v>0</v>
      </c>
      <c r="P19" s="50">
        <f t="shared" ref="P19" si="21">SUM(Q19:AA19)</f>
        <v>17</v>
      </c>
      <c r="Q19" s="47">
        <v>3</v>
      </c>
      <c r="R19" s="47">
        <v>3</v>
      </c>
      <c r="S19" s="47">
        <v>4</v>
      </c>
      <c r="T19" s="47">
        <v>3</v>
      </c>
      <c r="U19" s="47">
        <v>2</v>
      </c>
      <c r="V19" s="47">
        <v>1</v>
      </c>
      <c r="W19" s="47">
        <v>0</v>
      </c>
      <c r="X19" s="47">
        <v>0</v>
      </c>
      <c r="Y19" s="47">
        <v>1</v>
      </c>
      <c r="Z19" s="47">
        <v>0</v>
      </c>
      <c r="AA19" s="33">
        <v>0</v>
      </c>
      <c r="AB19" s="37"/>
      <c r="AC19" s="37"/>
      <c r="AD19" s="37"/>
      <c r="AE19" s="37"/>
      <c r="AF19" s="37"/>
      <c r="AG19" s="37"/>
      <c r="AH19" s="37"/>
      <c r="AI19" s="37"/>
    </row>
    <row r="20" spans="1:35" s="15" customFormat="1" ht="15" customHeight="1">
      <c r="A20" s="58"/>
      <c r="B20" s="60"/>
      <c r="C20" s="58"/>
      <c r="D20" s="51"/>
      <c r="E20" s="30">
        <f>(E19/122)*100%</f>
        <v>4.0983606557377046E-2</v>
      </c>
      <c r="F20" s="30">
        <f t="shared" ref="F20:O20" si="22">(F19/122)*100%</f>
        <v>8.1967213114754092E-2</v>
      </c>
      <c r="G20" s="30">
        <f t="shared" si="22"/>
        <v>0.12295081967213115</v>
      </c>
      <c r="H20" s="30">
        <f t="shared" si="22"/>
        <v>0.18032786885245902</v>
      </c>
      <c r="I20" s="30">
        <f t="shared" si="22"/>
        <v>0.20491803278688525</v>
      </c>
      <c r="J20" s="30">
        <f t="shared" si="22"/>
        <v>9.8360655737704916E-2</v>
      </c>
      <c r="K20" s="30">
        <f t="shared" si="22"/>
        <v>8.1967213114754092E-2</v>
      </c>
      <c r="L20" s="30">
        <f t="shared" si="22"/>
        <v>6.5573770491803282E-2</v>
      </c>
      <c r="M20" s="30">
        <f t="shared" si="22"/>
        <v>0.12295081967213115</v>
      </c>
      <c r="N20" s="30">
        <f t="shared" si="22"/>
        <v>0</v>
      </c>
      <c r="O20" s="30">
        <f t="shared" si="22"/>
        <v>0</v>
      </c>
      <c r="P20" s="51"/>
      <c r="Q20" s="30">
        <f>(Q19/17)*100%</f>
        <v>0.17647058823529413</v>
      </c>
      <c r="R20" s="30">
        <f t="shared" ref="R20:AA20" si="23">(R19/17)*100%</f>
        <v>0.17647058823529413</v>
      </c>
      <c r="S20" s="30">
        <f t="shared" si="23"/>
        <v>0.23529411764705882</v>
      </c>
      <c r="T20" s="30">
        <f t="shared" si="23"/>
        <v>0.17647058823529413</v>
      </c>
      <c r="U20" s="30">
        <f t="shared" si="23"/>
        <v>0.11764705882352941</v>
      </c>
      <c r="V20" s="30">
        <f t="shared" si="23"/>
        <v>5.8823529411764705E-2</v>
      </c>
      <c r="W20" s="30">
        <f t="shared" si="23"/>
        <v>0</v>
      </c>
      <c r="X20" s="30">
        <f t="shared" si="23"/>
        <v>0</v>
      </c>
      <c r="Y20" s="30">
        <f t="shared" si="23"/>
        <v>5.8823529411764705E-2</v>
      </c>
      <c r="Z20" s="30">
        <f t="shared" si="23"/>
        <v>0</v>
      </c>
      <c r="AA20" s="30">
        <f t="shared" si="23"/>
        <v>0</v>
      </c>
      <c r="AB20" s="37"/>
      <c r="AC20" s="37"/>
      <c r="AD20" s="37"/>
      <c r="AE20" s="37"/>
      <c r="AF20" s="37"/>
      <c r="AG20" s="37"/>
      <c r="AH20" s="37"/>
      <c r="AI20" s="37"/>
    </row>
    <row r="21" spans="1:35" s="15" customFormat="1" ht="21" customHeight="1">
      <c r="B21" s="66" t="s">
        <v>54</v>
      </c>
      <c r="C21" s="66"/>
      <c r="D21" s="69">
        <f>SUM(D7:D20)</f>
        <v>796</v>
      </c>
      <c r="E21" s="67">
        <f>SUM(E19,E17,E15,E13,E11,E9,E7)</f>
        <v>32</v>
      </c>
      <c r="F21" s="67">
        <f t="shared" ref="F21:AA21" si="24">SUM(F19,F17,F15,F13,F11,F9,F7)</f>
        <v>35</v>
      </c>
      <c r="G21" s="67">
        <f t="shared" si="24"/>
        <v>69</v>
      </c>
      <c r="H21" s="67">
        <f t="shared" si="24"/>
        <v>90</v>
      </c>
      <c r="I21" s="67">
        <f t="shared" si="24"/>
        <v>105</v>
      </c>
      <c r="J21" s="67">
        <f t="shared" si="24"/>
        <v>113</v>
      </c>
      <c r="K21" s="67">
        <f t="shared" si="24"/>
        <v>105</v>
      </c>
      <c r="L21" s="67">
        <f t="shared" si="24"/>
        <v>110</v>
      </c>
      <c r="M21" s="67">
        <f t="shared" si="24"/>
        <v>100</v>
      </c>
      <c r="N21" s="67">
        <f t="shared" si="24"/>
        <v>32</v>
      </c>
      <c r="O21" s="67">
        <f t="shared" si="24"/>
        <v>5</v>
      </c>
      <c r="P21" s="67">
        <f t="shared" si="24"/>
        <v>161</v>
      </c>
      <c r="Q21" s="67">
        <f t="shared" si="24"/>
        <v>27</v>
      </c>
      <c r="R21" s="67">
        <f t="shared" si="24"/>
        <v>16</v>
      </c>
      <c r="S21" s="67">
        <f t="shared" si="24"/>
        <v>35</v>
      </c>
      <c r="T21" s="67">
        <f t="shared" si="24"/>
        <v>27</v>
      </c>
      <c r="U21" s="67">
        <f t="shared" si="24"/>
        <v>14</v>
      </c>
      <c r="V21" s="67">
        <f t="shared" si="24"/>
        <v>24</v>
      </c>
      <c r="W21" s="67">
        <f t="shared" si="24"/>
        <v>8</v>
      </c>
      <c r="X21" s="67">
        <f t="shared" si="24"/>
        <v>3</v>
      </c>
      <c r="Y21" s="67">
        <f t="shared" si="24"/>
        <v>5</v>
      </c>
      <c r="Z21" s="67">
        <f t="shared" si="24"/>
        <v>2</v>
      </c>
      <c r="AA21" s="67">
        <f t="shared" si="24"/>
        <v>0</v>
      </c>
    </row>
    <row r="22" spans="1:35" s="15" customFormat="1" ht="21" customHeight="1">
      <c r="B22" s="66"/>
      <c r="C22" s="66"/>
      <c r="D22" s="69"/>
      <c r="E22" s="68">
        <f>(E21/796)*100%</f>
        <v>4.0201005025125629E-2</v>
      </c>
      <c r="F22" s="68">
        <f t="shared" ref="F22:O22" si="25">(F21/796)*100%</f>
        <v>4.3969849246231159E-2</v>
      </c>
      <c r="G22" s="68">
        <f t="shared" si="25"/>
        <v>8.6683417085427136E-2</v>
      </c>
      <c r="H22" s="68">
        <f t="shared" si="25"/>
        <v>0.11306532663316583</v>
      </c>
      <c r="I22" s="68">
        <f t="shared" si="25"/>
        <v>0.13190954773869346</v>
      </c>
      <c r="J22" s="68">
        <f t="shared" si="25"/>
        <v>0.14195979899497488</v>
      </c>
      <c r="K22" s="68">
        <f t="shared" si="25"/>
        <v>0.13190954773869346</v>
      </c>
      <c r="L22" s="68">
        <f t="shared" si="25"/>
        <v>0.13819095477386933</v>
      </c>
      <c r="M22" s="68">
        <f t="shared" si="25"/>
        <v>0.12562814070351758</v>
      </c>
      <c r="N22" s="68">
        <f t="shared" si="25"/>
        <v>4.0201005025125629E-2</v>
      </c>
      <c r="O22" s="68">
        <f t="shared" si="25"/>
        <v>6.2814070351758797E-3</v>
      </c>
      <c r="P22" s="67"/>
      <c r="Q22" s="68">
        <f>(Q21/161)*100%</f>
        <v>0.16770186335403728</v>
      </c>
      <c r="R22" s="68">
        <f t="shared" ref="R22:AA22" si="26">(R21/161)*100%</f>
        <v>9.9378881987577633E-2</v>
      </c>
      <c r="S22" s="68">
        <f t="shared" si="26"/>
        <v>0.21739130434782608</v>
      </c>
      <c r="T22" s="68">
        <f t="shared" si="26"/>
        <v>0.16770186335403728</v>
      </c>
      <c r="U22" s="68">
        <f t="shared" si="26"/>
        <v>8.6956521739130432E-2</v>
      </c>
      <c r="V22" s="68">
        <f t="shared" si="26"/>
        <v>0.14906832298136646</v>
      </c>
      <c r="W22" s="68">
        <f t="shared" si="26"/>
        <v>4.9689440993788817E-2</v>
      </c>
      <c r="X22" s="68">
        <f t="shared" si="26"/>
        <v>1.8633540372670808E-2</v>
      </c>
      <c r="Y22" s="68">
        <f t="shared" si="26"/>
        <v>3.1055900621118012E-2</v>
      </c>
      <c r="Z22" s="68">
        <f t="shared" si="26"/>
        <v>1.2422360248447204E-2</v>
      </c>
      <c r="AA22" s="68">
        <f t="shared" si="26"/>
        <v>0</v>
      </c>
    </row>
    <row r="23" spans="1:35" s="15" customFormat="1" ht="21" customHeight="1">
      <c r="B23" s="80" t="s">
        <v>56</v>
      </c>
      <c r="C23" s="81"/>
      <c r="D23" s="82"/>
      <c r="E23" s="82" t="s">
        <v>21</v>
      </c>
      <c r="F23" s="82" t="s">
        <v>22</v>
      </c>
      <c r="G23" s="82" t="s">
        <v>23</v>
      </c>
      <c r="H23" s="82" t="s">
        <v>24</v>
      </c>
      <c r="I23" s="82" t="s">
        <v>25</v>
      </c>
      <c r="J23" s="82" t="s">
        <v>26</v>
      </c>
      <c r="K23" s="82" t="s">
        <v>27</v>
      </c>
      <c r="L23" s="82" t="s">
        <v>28</v>
      </c>
      <c r="M23" s="83" t="s">
        <v>29</v>
      </c>
      <c r="N23" s="83" t="s">
        <v>47</v>
      </c>
      <c r="O23" s="84" t="s">
        <v>48</v>
      </c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4"/>
    </row>
    <row r="24" spans="1:35" s="15" customFormat="1" ht="21" customHeight="1">
      <c r="B24" s="66" t="s">
        <v>55</v>
      </c>
      <c r="C24" s="66"/>
      <c r="D24" s="69"/>
      <c r="E24" s="70">
        <v>0.04</v>
      </c>
      <c r="F24" s="70">
        <v>0.04</v>
      </c>
      <c r="G24" s="70">
        <v>0.09</v>
      </c>
      <c r="H24" s="70">
        <v>0.11</v>
      </c>
      <c r="I24" s="70">
        <v>0.13</v>
      </c>
      <c r="J24" s="70">
        <v>0.14000000000000001</v>
      </c>
      <c r="K24" s="70">
        <v>0.13</v>
      </c>
      <c r="L24" s="70">
        <v>0.14000000000000001</v>
      </c>
      <c r="M24" s="70">
        <v>0.13</v>
      </c>
      <c r="N24" s="70">
        <v>0.04</v>
      </c>
      <c r="O24" s="70">
        <v>0.01</v>
      </c>
      <c r="P24" s="75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</row>
    <row r="25" spans="1:35" s="39" customFormat="1" ht="21" customHeight="1">
      <c r="A25" s="38"/>
      <c r="B25" s="66" t="s">
        <v>20</v>
      </c>
      <c r="C25" s="66"/>
      <c r="D25" s="69"/>
      <c r="E25" s="70">
        <v>0.17</v>
      </c>
      <c r="F25" s="70">
        <v>0.1</v>
      </c>
      <c r="G25" s="70">
        <v>0.22</v>
      </c>
      <c r="H25" s="70">
        <v>0.17</v>
      </c>
      <c r="I25" s="70">
        <v>0.09</v>
      </c>
      <c r="J25" s="70">
        <v>0.15</v>
      </c>
      <c r="K25" s="70">
        <v>0.05</v>
      </c>
      <c r="L25" s="70">
        <v>0.02</v>
      </c>
      <c r="M25" s="71">
        <v>0.03</v>
      </c>
      <c r="N25" s="71">
        <v>0.01</v>
      </c>
      <c r="O25" s="71">
        <v>0</v>
      </c>
      <c r="P25" s="75"/>
      <c r="Q25" s="75"/>
      <c r="R25" s="75"/>
      <c r="S25" s="75"/>
      <c r="T25" s="75"/>
      <c r="U25" s="75"/>
      <c r="V25" s="75"/>
      <c r="W25" s="75"/>
      <c r="X25" s="75"/>
      <c r="Y25" s="76"/>
      <c r="Z25" s="76"/>
      <c r="AA25" s="76"/>
    </row>
    <row r="26" spans="1:35" s="39" customFormat="1" ht="21" customHeight="1">
      <c r="A26" s="38"/>
      <c r="B26" s="73"/>
      <c r="C26" s="73"/>
      <c r="D26" s="75"/>
      <c r="E26" s="77"/>
      <c r="F26" s="77"/>
      <c r="G26" s="77"/>
      <c r="H26" s="77"/>
      <c r="I26" s="77"/>
      <c r="J26" s="77"/>
      <c r="K26" s="77"/>
      <c r="L26" s="77"/>
      <c r="M26" s="78"/>
      <c r="N26" s="78"/>
      <c r="O26" s="78"/>
      <c r="P26" s="75"/>
      <c r="Q26" s="75"/>
      <c r="R26" s="75"/>
      <c r="S26" s="75"/>
      <c r="T26" s="75"/>
      <c r="U26" s="75"/>
      <c r="V26" s="75"/>
      <c r="W26" s="75"/>
      <c r="X26" s="75"/>
      <c r="Y26" s="76"/>
      <c r="Z26" s="76"/>
      <c r="AA26" s="76"/>
    </row>
    <row r="27" spans="1:35" s="39" customFormat="1" ht="21" customHeight="1">
      <c r="A27" s="38"/>
      <c r="B27" s="73"/>
      <c r="C27" s="73"/>
      <c r="D27" s="75"/>
      <c r="E27" s="77"/>
      <c r="F27" s="77"/>
      <c r="G27" s="77"/>
      <c r="H27" s="77"/>
      <c r="I27" s="77"/>
      <c r="J27" s="77"/>
      <c r="K27" s="77"/>
      <c r="L27" s="77"/>
      <c r="M27" s="78"/>
      <c r="N27" s="78"/>
      <c r="O27" s="78"/>
      <c r="P27" s="75"/>
      <c r="Q27" s="75"/>
      <c r="R27" s="75"/>
      <c r="S27" s="75"/>
      <c r="T27" s="75"/>
      <c r="U27" s="75"/>
      <c r="V27" s="75"/>
      <c r="W27" s="75"/>
      <c r="X27" s="75"/>
      <c r="Y27" s="76"/>
      <c r="Z27" s="76"/>
      <c r="AA27" s="76"/>
    </row>
    <row r="28" spans="1:35" s="39" customFormat="1" ht="21" customHeight="1">
      <c r="A28" s="38"/>
      <c r="B28" s="73"/>
      <c r="C28" s="73"/>
      <c r="D28" s="75"/>
      <c r="E28" s="77"/>
      <c r="F28" s="77"/>
      <c r="G28" s="77"/>
      <c r="H28" s="77"/>
      <c r="I28" s="77"/>
      <c r="J28" s="77"/>
      <c r="K28" s="77"/>
      <c r="L28" s="77"/>
      <c r="M28" s="78"/>
      <c r="N28" s="78"/>
      <c r="O28" s="78"/>
      <c r="P28" s="75"/>
      <c r="Q28" s="75"/>
      <c r="R28" s="75"/>
      <c r="S28" s="75"/>
      <c r="T28" s="75"/>
      <c r="U28" s="75"/>
      <c r="V28" s="75"/>
      <c r="W28" s="75"/>
      <c r="X28" s="75"/>
      <c r="Y28" s="76"/>
      <c r="Z28" s="76"/>
      <c r="AA28" s="76"/>
    </row>
    <row r="29" spans="1:35" s="39" customFormat="1" ht="21" customHeight="1">
      <c r="A29" s="38"/>
      <c r="B29" s="73"/>
      <c r="C29" s="73"/>
      <c r="D29" s="75"/>
      <c r="E29" s="77"/>
      <c r="F29" s="77"/>
      <c r="G29" s="77"/>
      <c r="H29" s="77"/>
      <c r="I29" s="77"/>
      <c r="J29" s="77"/>
      <c r="K29" s="77"/>
      <c r="L29" s="77"/>
      <c r="M29" s="78"/>
      <c r="N29" s="78"/>
      <c r="O29" s="78"/>
      <c r="P29" s="75"/>
      <c r="Q29" s="75"/>
      <c r="R29" s="75"/>
      <c r="S29" s="75"/>
      <c r="T29" s="75"/>
      <c r="U29" s="75"/>
      <c r="V29" s="75"/>
      <c r="W29" s="75"/>
      <c r="X29" s="75"/>
      <c r="Y29" s="76"/>
      <c r="Z29" s="76"/>
      <c r="AA29" s="76"/>
    </row>
    <row r="30" spans="1:35" s="39" customFormat="1" ht="21" customHeight="1">
      <c r="A30" s="38"/>
      <c r="B30" s="73"/>
      <c r="C30" s="73"/>
      <c r="D30" s="75"/>
      <c r="E30" s="77"/>
      <c r="F30" s="77"/>
      <c r="G30" s="77"/>
      <c r="H30" s="77"/>
      <c r="I30" s="77"/>
      <c r="J30" s="77"/>
      <c r="K30" s="77"/>
      <c r="L30" s="77"/>
      <c r="M30" s="78"/>
      <c r="N30" s="78"/>
      <c r="O30" s="78"/>
      <c r="P30" s="75"/>
      <c r="Q30" s="75"/>
      <c r="R30" s="75"/>
      <c r="S30" s="75"/>
      <c r="T30" s="75"/>
      <c r="U30" s="75"/>
      <c r="V30" s="75"/>
      <c r="W30" s="75"/>
      <c r="X30" s="75"/>
      <c r="Y30" s="76"/>
      <c r="Z30" s="76"/>
      <c r="AA30" s="76"/>
    </row>
    <row r="31" spans="1:35" s="15" customFormat="1" ht="21" customHeight="1">
      <c r="A31" s="17" t="s">
        <v>58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</row>
    <row r="32" spans="1:35" s="15" customFormat="1" ht="21" customHeight="1">
      <c r="A32" s="52" t="s">
        <v>18</v>
      </c>
      <c r="B32" s="52" t="s">
        <v>19</v>
      </c>
      <c r="C32" s="53" t="s">
        <v>36</v>
      </c>
      <c r="D32" s="55" t="s">
        <v>30</v>
      </c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2" t="s">
        <v>20</v>
      </c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</row>
    <row r="33" spans="1:27" s="15" customFormat="1" ht="21" customHeight="1">
      <c r="A33" s="52"/>
      <c r="B33" s="52"/>
      <c r="C33" s="54"/>
      <c r="D33" s="44" t="s">
        <v>49</v>
      </c>
      <c r="E33" s="44" t="s">
        <v>21</v>
      </c>
      <c r="F33" s="44" t="s">
        <v>22</v>
      </c>
      <c r="G33" s="44" t="s">
        <v>23</v>
      </c>
      <c r="H33" s="44" t="s">
        <v>24</v>
      </c>
      <c r="I33" s="44" t="s">
        <v>25</v>
      </c>
      <c r="J33" s="44" t="s">
        <v>26</v>
      </c>
      <c r="K33" s="44" t="s">
        <v>27</v>
      </c>
      <c r="L33" s="44" t="s">
        <v>28</v>
      </c>
      <c r="M33" s="25" t="s">
        <v>29</v>
      </c>
      <c r="N33" s="25" t="s">
        <v>47</v>
      </c>
      <c r="O33" s="25" t="s">
        <v>48</v>
      </c>
      <c r="P33" s="43" t="s">
        <v>49</v>
      </c>
      <c r="Q33" s="43" t="s">
        <v>21</v>
      </c>
      <c r="R33" s="43" t="s">
        <v>22</v>
      </c>
      <c r="S33" s="43" t="s">
        <v>23</v>
      </c>
      <c r="T33" s="43" t="s">
        <v>24</v>
      </c>
      <c r="U33" s="43" t="s">
        <v>25</v>
      </c>
      <c r="V33" s="43" t="s">
        <v>26</v>
      </c>
      <c r="W33" s="43" t="s">
        <v>27</v>
      </c>
      <c r="X33" s="43" t="s">
        <v>28</v>
      </c>
      <c r="Y33" s="43" t="s">
        <v>29</v>
      </c>
      <c r="Z33" s="43" t="s">
        <v>47</v>
      </c>
      <c r="AA33" s="43" t="s">
        <v>48</v>
      </c>
    </row>
    <row r="34" spans="1:27" s="15" customFormat="1" ht="21" customHeight="1">
      <c r="A34" s="47">
        <v>1</v>
      </c>
      <c r="B34" s="45" t="s">
        <v>14</v>
      </c>
      <c r="C34" s="47">
        <v>3</v>
      </c>
      <c r="D34" s="50">
        <f>SUM(E34:O34)</f>
        <v>89</v>
      </c>
      <c r="E34" s="47">
        <v>6</v>
      </c>
      <c r="F34" s="47">
        <v>5</v>
      </c>
      <c r="G34" s="47">
        <v>20</v>
      </c>
      <c r="H34" s="47">
        <v>10</v>
      </c>
      <c r="I34" s="47">
        <v>16</v>
      </c>
      <c r="J34" s="47">
        <v>12</v>
      </c>
      <c r="K34" s="47">
        <v>9</v>
      </c>
      <c r="L34" s="47">
        <v>6</v>
      </c>
      <c r="M34" s="32">
        <v>2</v>
      </c>
      <c r="N34" s="32">
        <v>3</v>
      </c>
      <c r="O34" s="32">
        <v>0</v>
      </c>
      <c r="P34" s="50">
        <f>SUM(Q34:AA34)</f>
        <v>12</v>
      </c>
      <c r="Q34" s="47">
        <v>0</v>
      </c>
      <c r="R34" s="47">
        <v>0</v>
      </c>
      <c r="S34" s="47">
        <v>4</v>
      </c>
      <c r="T34" s="47">
        <v>5</v>
      </c>
      <c r="U34" s="47">
        <v>3</v>
      </c>
      <c r="V34" s="47">
        <v>0</v>
      </c>
      <c r="W34" s="47">
        <v>0</v>
      </c>
      <c r="X34" s="47">
        <v>0</v>
      </c>
      <c r="Y34" s="47">
        <v>0</v>
      </c>
      <c r="Z34" s="47">
        <v>0</v>
      </c>
      <c r="AA34" s="33">
        <v>0</v>
      </c>
    </row>
    <row r="35" spans="1:27" s="15" customFormat="1" ht="21" customHeight="1">
      <c r="A35" s="36"/>
      <c r="B35" s="36"/>
      <c r="C35" s="36"/>
      <c r="D35" s="51"/>
      <c r="E35" s="30">
        <f>(E34/89)*100%</f>
        <v>6.741573033707865E-2</v>
      </c>
      <c r="F35" s="30">
        <f t="shared" ref="F35:O35" si="27">(F34/89)*100%</f>
        <v>5.6179775280898875E-2</v>
      </c>
      <c r="G35" s="30">
        <f t="shared" si="27"/>
        <v>0.2247191011235955</v>
      </c>
      <c r="H35" s="30">
        <f t="shared" si="27"/>
        <v>0.11235955056179775</v>
      </c>
      <c r="I35" s="30">
        <f t="shared" si="27"/>
        <v>0.1797752808988764</v>
      </c>
      <c r="J35" s="30">
        <f t="shared" si="27"/>
        <v>0.1348314606741573</v>
      </c>
      <c r="K35" s="30">
        <f t="shared" si="27"/>
        <v>0.10112359550561797</v>
      </c>
      <c r="L35" s="30">
        <f t="shared" si="27"/>
        <v>6.741573033707865E-2</v>
      </c>
      <c r="M35" s="30">
        <f t="shared" si="27"/>
        <v>2.247191011235955E-2</v>
      </c>
      <c r="N35" s="30">
        <f t="shared" si="27"/>
        <v>3.3707865168539325E-2</v>
      </c>
      <c r="O35" s="30">
        <f t="shared" si="27"/>
        <v>0</v>
      </c>
      <c r="P35" s="51"/>
      <c r="Q35" s="30">
        <f t="shared" ref="Q35:R35" si="28">(Q34/12)*100%</f>
        <v>0</v>
      </c>
      <c r="R35" s="30">
        <f t="shared" si="28"/>
        <v>0</v>
      </c>
      <c r="S35" s="30">
        <f>(S34/12)*100%</f>
        <v>0.33333333333333331</v>
      </c>
      <c r="T35" s="30">
        <f t="shared" ref="T35:AA35" si="29">(T34/12)*100%</f>
        <v>0.41666666666666669</v>
      </c>
      <c r="U35" s="30">
        <f t="shared" si="29"/>
        <v>0.25</v>
      </c>
      <c r="V35" s="30">
        <f t="shared" si="29"/>
        <v>0</v>
      </c>
      <c r="W35" s="30">
        <f t="shared" si="29"/>
        <v>0</v>
      </c>
      <c r="X35" s="30">
        <f t="shared" si="29"/>
        <v>0</v>
      </c>
      <c r="Y35" s="30">
        <f t="shared" si="29"/>
        <v>0</v>
      </c>
      <c r="Z35" s="30">
        <f t="shared" si="29"/>
        <v>0</v>
      </c>
      <c r="AA35" s="30">
        <f t="shared" si="29"/>
        <v>0</v>
      </c>
    </row>
    <row r="36" spans="1:27" s="15" customFormat="1" ht="21" customHeight="1">
      <c r="A36" s="47">
        <v>2</v>
      </c>
      <c r="B36" s="45" t="s">
        <v>15</v>
      </c>
      <c r="C36" s="47">
        <v>3</v>
      </c>
      <c r="D36" s="50">
        <f>SUM(E36:O36)</f>
        <v>103</v>
      </c>
      <c r="E36" s="47">
        <v>11</v>
      </c>
      <c r="F36" s="47">
        <v>15</v>
      </c>
      <c r="G36" s="47">
        <v>16</v>
      </c>
      <c r="H36" s="47">
        <v>11</v>
      </c>
      <c r="I36" s="47">
        <v>16</v>
      </c>
      <c r="J36" s="47">
        <v>8</v>
      </c>
      <c r="K36" s="47">
        <v>9</v>
      </c>
      <c r="L36" s="47">
        <v>6</v>
      </c>
      <c r="M36" s="32">
        <v>6</v>
      </c>
      <c r="N36" s="32">
        <v>5</v>
      </c>
      <c r="O36" s="32">
        <v>0</v>
      </c>
      <c r="P36" s="50">
        <f>SUM(Q36:AA36)</f>
        <v>14</v>
      </c>
      <c r="Q36" s="47">
        <v>0</v>
      </c>
      <c r="R36" s="47">
        <v>0</v>
      </c>
      <c r="S36" s="47">
        <v>8</v>
      </c>
      <c r="T36" s="47">
        <v>6</v>
      </c>
      <c r="U36" s="47">
        <v>0</v>
      </c>
      <c r="V36" s="47">
        <v>0</v>
      </c>
      <c r="W36" s="47">
        <v>0</v>
      </c>
      <c r="X36" s="47">
        <v>0</v>
      </c>
      <c r="Y36" s="47">
        <v>0</v>
      </c>
      <c r="Z36" s="47">
        <v>0</v>
      </c>
      <c r="AA36" s="33">
        <v>0</v>
      </c>
    </row>
    <row r="37" spans="1:27" s="15" customFormat="1" ht="21" customHeight="1">
      <c r="A37" s="46"/>
      <c r="B37" s="46"/>
      <c r="C37" s="46"/>
      <c r="D37" s="51"/>
      <c r="E37" s="30">
        <f>(E36/103)*100%</f>
        <v>0.10679611650485436</v>
      </c>
      <c r="F37" s="30">
        <f t="shared" ref="F37:O37" si="30">(F36/103)*100%</f>
        <v>0.14563106796116504</v>
      </c>
      <c r="G37" s="30">
        <f t="shared" si="30"/>
        <v>0.1553398058252427</v>
      </c>
      <c r="H37" s="30">
        <f t="shared" si="30"/>
        <v>0.10679611650485436</v>
      </c>
      <c r="I37" s="30">
        <f t="shared" si="30"/>
        <v>0.1553398058252427</v>
      </c>
      <c r="J37" s="30">
        <f t="shared" si="30"/>
        <v>7.7669902912621352E-2</v>
      </c>
      <c r="K37" s="30">
        <f t="shared" si="30"/>
        <v>8.7378640776699032E-2</v>
      </c>
      <c r="L37" s="30">
        <f t="shared" si="30"/>
        <v>5.8252427184466021E-2</v>
      </c>
      <c r="M37" s="30">
        <f t="shared" si="30"/>
        <v>5.8252427184466021E-2</v>
      </c>
      <c r="N37" s="30">
        <f t="shared" si="30"/>
        <v>4.8543689320388349E-2</v>
      </c>
      <c r="O37" s="30">
        <f t="shared" si="30"/>
        <v>0</v>
      </c>
      <c r="P37" s="51"/>
      <c r="Q37" s="30">
        <f>(Q36/14)*100%</f>
        <v>0</v>
      </c>
      <c r="R37" s="30">
        <f t="shared" ref="R37:AA37" si="31">(R36/14)*100%</f>
        <v>0</v>
      </c>
      <c r="S37" s="30">
        <f t="shared" si="31"/>
        <v>0.5714285714285714</v>
      </c>
      <c r="T37" s="30">
        <f t="shared" si="31"/>
        <v>0.42857142857142855</v>
      </c>
      <c r="U37" s="30">
        <f t="shared" si="31"/>
        <v>0</v>
      </c>
      <c r="V37" s="30">
        <f t="shared" si="31"/>
        <v>0</v>
      </c>
      <c r="W37" s="30">
        <f t="shared" si="31"/>
        <v>0</v>
      </c>
      <c r="X37" s="30">
        <f t="shared" si="31"/>
        <v>0</v>
      </c>
      <c r="Y37" s="30">
        <f t="shared" si="31"/>
        <v>0</v>
      </c>
      <c r="Z37" s="30">
        <f t="shared" si="31"/>
        <v>0</v>
      </c>
      <c r="AA37" s="30">
        <f t="shared" si="31"/>
        <v>0</v>
      </c>
    </row>
    <row r="38" spans="1:27" s="15" customFormat="1" ht="21" customHeight="1">
      <c r="A38" s="35">
        <v>3</v>
      </c>
      <c r="B38" s="36" t="s">
        <v>13</v>
      </c>
      <c r="C38" s="35">
        <v>3</v>
      </c>
      <c r="D38" s="50">
        <f t="shared" ref="D38" si="32">SUM(E38:O38)</f>
        <v>133</v>
      </c>
      <c r="E38" s="47">
        <v>17</v>
      </c>
      <c r="F38" s="47">
        <v>11</v>
      </c>
      <c r="G38" s="47">
        <v>12</v>
      </c>
      <c r="H38" s="47">
        <v>13</v>
      </c>
      <c r="I38" s="47">
        <v>28</v>
      </c>
      <c r="J38" s="47">
        <v>18</v>
      </c>
      <c r="K38" s="47">
        <v>19</v>
      </c>
      <c r="L38" s="47">
        <v>10</v>
      </c>
      <c r="M38" s="32">
        <v>4</v>
      </c>
      <c r="N38" s="32">
        <v>1</v>
      </c>
      <c r="O38" s="32">
        <v>0</v>
      </c>
      <c r="P38" s="50">
        <f t="shared" ref="P38" si="33">SUM(Q38:AA38)</f>
        <v>17</v>
      </c>
      <c r="Q38" s="47">
        <v>3</v>
      </c>
      <c r="R38" s="47">
        <v>4</v>
      </c>
      <c r="S38" s="47">
        <v>0</v>
      </c>
      <c r="T38" s="47">
        <v>6</v>
      </c>
      <c r="U38" s="47">
        <v>3</v>
      </c>
      <c r="V38" s="47">
        <v>0</v>
      </c>
      <c r="W38" s="47">
        <v>1</v>
      </c>
      <c r="X38" s="47">
        <v>0</v>
      </c>
      <c r="Y38" s="47">
        <v>0</v>
      </c>
      <c r="Z38" s="47">
        <v>0</v>
      </c>
      <c r="AA38" s="33">
        <v>0</v>
      </c>
    </row>
    <row r="39" spans="1:27" s="15" customFormat="1" ht="21" customHeight="1">
      <c r="A39" s="36"/>
      <c r="B39" s="36"/>
      <c r="C39" s="36"/>
      <c r="D39" s="51"/>
      <c r="E39" s="30">
        <f>(E38/133)*100%</f>
        <v>0.12781954887218044</v>
      </c>
      <c r="F39" s="30">
        <f t="shared" ref="F39:O39" si="34">(F38/133)*100%</f>
        <v>8.2706766917293228E-2</v>
      </c>
      <c r="G39" s="30">
        <f t="shared" si="34"/>
        <v>9.0225563909774431E-2</v>
      </c>
      <c r="H39" s="30">
        <f t="shared" si="34"/>
        <v>9.7744360902255634E-2</v>
      </c>
      <c r="I39" s="30">
        <f t="shared" si="34"/>
        <v>0.21052631578947367</v>
      </c>
      <c r="J39" s="30">
        <f t="shared" si="34"/>
        <v>0.13533834586466165</v>
      </c>
      <c r="K39" s="30">
        <f t="shared" si="34"/>
        <v>0.14285714285714285</v>
      </c>
      <c r="L39" s="30">
        <f t="shared" si="34"/>
        <v>7.5187969924812026E-2</v>
      </c>
      <c r="M39" s="30">
        <f t="shared" si="34"/>
        <v>3.007518796992481E-2</v>
      </c>
      <c r="N39" s="30">
        <f t="shared" si="34"/>
        <v>7.5187969924812026E-3</v>
      </c>
      <c r="O39" s="30">
        <f t="shared" si="34"/>
        <v>0</v>
      </c>
      <c r="P39" s="51"/>
      <c r="Q39" s="30">
        <f>(Q38/17)*100%</f>
        <v>0.17647058823529413</v>
      </c>
      <c r="R39" s="30">
        <f t="shared" ref="R39:AA39" si="35">(R38/17)*100%</f>
        <v>0.23529411764705882</v>
      </c>
      <c r="S39" s="30">
        <f t="shared" si="35"/>
        <v>0</v>
      </c>
      <c r="T39" s="30">
        <f t="shared" si="35"/>
        <v>0.35294117647058826</v>
      </c>
      <c r="U39" s="30">
        <f t="shared" si="35"/>
        <v>0.17647058823529413</v>
      </c>
      <c r="V39" s="30">
        <f t="shared" si="35"/>
        <v>0</v>
      </c>
      <c r="W39" s="30">
        <f t="shared" si="35"/>
        <v>5.8823529411764705E-2</v>
      </c>
      <c r="X39" s="30">
        <f t="shared" si="35"/>
        <v>0</v>
      </c>
      <c r="Y39" s="30">
        <f t="shared" si="35"/>
        <v>0</v>
      </c>
      <c r="Z39" s="30">
        <f t="shared" si="35"/>
        <v>0</v>
      </c>
      <c r="AA39" s="30">
        <f t="shared" si="35"/>
        <v>0</v>
      </c>
    </row>
    <row r="40" spans="1:27" s="15" customFormat="1" ht="21" customHeight="1">
      <c r="A40" s="47">
        <v>4</v>
      </c>
      <c r="B40" s="45" t="s">
        <v>41</v>
      </c>
      <c r="C40" s="47">
        <v>3</v>
      </c>
      <c r="D40" s="50">
        <f t="shared" ref="D40" si="36">SUM(E40:O40)</f>
        <v>125</v>
      </c>
      <c r="E40" s="47">
        <v>15</v>
      </c>
      <c r="F40" s="47">
        <v>8</v>
      </c>
      <c r="G40" s="47">
        <v>13</v>
      </c>
      <c r="H40" s="47">
        <v>17</v>
      </c>
      <c r="I40" s="47">
        <v>17</v>
      </c>
      <c r="J40" s="47">
        <v>20</v>
      </c>
      <c r="K40" s="47">
        <v>19</v>
      </c>
      <c r="L40" s="47">
        <v>7</v>
      </c>
      <c r="M40" s="32">
        <v>4</v>
      </c>
      <c r="N40" s="32">
        <v>5</v>
      </c>
      <c r="O40" s="32">
        <v>0</v>
      </c>
      <c r="P40" s="50">
        <f t="shared" ref="P40" si="37">SUM(Q40:AA40)</f>
        <v>27</v>
      </c>
      <c r="Q40" s="47">
        <v>1</v>
      </c>
      <c r="R40" s="47">
        <v>3</v>
      </c>
      <c r="S40" s="47">
        <v>3</v>
      </c>
      <c r="T40" s="47">
        <v>7</v>
      </c>
      <c r="U40" s="47">
        <v>6</v>
      </c>
      <c r="V40" s="47">
        <v>2</v>
      </c>
      <c r="W40" s="47">
        <v>2</v>
      </c>
      <c r="X40" s="47">
        <v>2</v>
      </c>
      <c r="Y40" s="47">
        <v>0</v>
      </c>
      <c r="Z40" s="47">
        <v>0</v>
      </c>
      <c r="AA40" s="33">
        <v>1</v>
      </c>
    </row>
    <row r="41" spans="1:27" s="15" customFormat="1" ht="21" customHeight="1">
      <c r="A41" s="46"/>
      <c r="B41" s="46"/>
      <c r="C41" s="46"/>
      <c r="D41" s="51"/>
      <c r="E41" s="30">
        <f>(E40/125)*100%</f>
        <v>0.12</v>
      </c>
      <c r="F41" s="30">
        <f t="shared" ref="F41:O41" si="38">(F40/125)*100%</f>
        <v>6.4000000000000001E-2</v>
      </c>
      <c r="G41" s="30">
        <f t="shared" si="38"/>
        <v>0.104</v>
      </c>
      <c r="H41" s="30">
        <f t="shared" si="38"/>
        <v>0.13600000000000001</v>
      </c>
      <c r="I41" s="30">
        <f t="shared" si="38"/>
        <v>0.13600000000000001</v>
      </c>
      <c r="J41" s="30">
        <f t="shared" si="38"/>
        <v>0.16</v>
      </c>
      <c r="K41" s="30">
        <f t="shared" si="38"/>
        <v>0.152</v>
      </c>
      <c r="L41" s="30">
        <f t="shared" si="38"/>
        <v>5.6000000000000001E-2</v>
      </c>
      <c r="M41" s="30">
        <f t="shared" si="38"/>
        <v>3.2000000000000001E-2</v>
      </c>
      <c r="N41" s="30">
        <f t="shared" si="38"/>
        <v>0.04</v>
      </c>
      <c r="O41" s="30">
        <f t="shared" si="38"/>
        <v>0</v>
      </c>
      <c r="P41" s="51"/>
      <c r="Q41" s="30">
        <f>(Q40/27)*100%</f>
        <v>3.7037037037037035E-2</v>
      </c>
      <c r="R41" s="30">
        <f t="shared" ref="R41:AA41" si="39">(R40/27)*100%</f>
        <v>0.1111111111111111</v>
      </c>
      <c r="S41" s="30">
        <f t="shared" si="39"/>
        <v>0.1111111111111111</v>
      </c>
      <c r="T41" s="30">
        <f t="shared" si="39"/>
        <v>0.25925925925925924</v>
      </c>
      <c r="U41" s="30">
        <f t="shared" si="39"/>
        <v>0.22222222222222221</v>
      </c>
      <c r="V41" s="30">
        <f t="shared" si="39"/>
        <v>7.407407407407407E-2</v>
      </c>
      <c r="W41" s="30">
        <f t="shared" si="39"/>
        <v>7.407407407407407E-2</v>
      </c>
      <c r="X41" s="30">
        <f t="shared" si="39"/>
        <v>7.407407407407407E-2</v>
      </c>
      <c r="Y41" s="30">
        <f t="shared" si="39"/>
        <v>0</v>
      </c>
      <c r="Z41" s="30">
        <f t="shared" si="39"/>
        <v>0</v>
      </c>
      <c r="AA41" s="30">
        <f t="shared" si="39"/>
        <v>3.7037037037037035E-2</v>
      </c>
    </row>
    <row r="42" spans="1:27" s="15" customFormat="1" ht="21" customHeight="1">
      <c r="A42" s="35">
        <v>5</v>
      </c>
      <c r="B42" s="36" t="s">
        <v>0</v>
      </c>
      <c r="C42" s="35">
        <v>3</v>
      </c>
      <c r="D42" s="50">
        <f t="shared" ref="D42" si="40">SUM(E42:O42)</f>
        <v>135</v>
      </c>
      <c r="E42" s="47">
        <v>14</v>
      </c>
      <c r="F42" s="47">
        <v>5</v>
      </c>
      <c r="G42" s="47">
        <v>10</v>
      </c>
      <c r="H42" s="47">
        <v>27</v>
      </c>
      <c r="I42" s="47">
        <v>27</v>
      </c>
      <c r="J42" s="47">
        <v>16</v>
      </c>
      <c r="K42" s="47">
        <v>16</v>
      </c>
      <c r="L42" s="47">
        <v>10</v>
      </c>
      <c r="M42" s="32">
        <v>5</v>
      </c>
      <c r="N42" s="32">
        <v>5</v>
      </c>
      <c r="O42" s="32">
        <v>0</v>
      </c>
      <c r="P42" s="50">
        <f t="shared" ref="P42" si="41">SUM(Q42:AA42)</f>
        <v>25</v>
      </c>
      <c r="Q42" s="47">
        <v>9</v>
      </c>
      <c r="R42" s="47">
        <v>3</v>
      </c>
      <c r="S42" s="47">
        <v>1</v>
      </c>
      <c r="T42" s="47">
        <v>6</v>
      </c>
      <c r="U42" s="47">
        <v>1</v>
      </c>
      <c r="V42" s="47">
        <v>2</v>
      </c>
      <c r="W42" s="47">
        <v>3</v>
      </c>
      <c r="X42" s="47">
        <v>0</v>
      </c>
      <c r="Y42" s="47">
        <v>0</v>
      </c>
      <c r="Z42" s="47">
        <v>0</v>
      </c>
      <c r="AA42" s="47">
        <v>0</v>
      </c>
    </row>
    <row r="43" spans="1:27" s="15" customFormat="1" ht="21" customHeight="1">
      <c r="A43" s="36"/>
      <c r="B43" s="36"/>
      <c r="C43" s="36"/>
      <c r="D43" s="51"/>
      <c r="E43" s="30">
        <f>(E42/135)*100%</f>
        <v>0.1037037037037037</v>
      </c>
      <c r="F43" s="30">
        <f t="shared" ref="F43:O43" si="42">(F42/135)*100%</f>
        <v>3.7037037037037035E-2</v>
      </c>
      <c r="G43" s="30">
        <f t="shared" si="42"/>
        <v>7.407407407407407E-2</v>
      </c>
      <c r="H43" s="30">
        <f t="shared" si="42"/>
        <v>0.2</v>
      </c>
      <c r="I43" s="30">
        <f t="shared" si="42"/>
        <v>0.2</v>
      </c>
      <c r="J43" s="30">
        <f t="shared" si="42"/>
        <v>0.11851851851851852</v>
      </c>
      <c r="K43" s="30">
        <f t="shared" si="42"/>
        <v>0.11851851851851852</v>
      </c>
      <c r="L43" s="30">
        <f t="shared" si="42"/>
        <v>7.407407407407407E-2</v>
      </c>
      <c r="M43" s="30">
        <f t="shared" si="42"/>
        <v>3.7037037037037035E-2</v>
      </c>
      <c r="N43" s="30">
        <f t="shared" si="42"/>
        <v>3.7037037037037035E-2</v>
      </c>
      <c r="O43" s="30">
        <f t="shared" si="42"/>
        <v>0</v>
      </c>
      <c r="P43" s="51"/>
      <c r="Q43" s="30">
        <f>(Q42/25)*100%</f>
        <v>0.36</v>
      </c>
      <c r="R43" s="30">
        <f t="shared" ref="R43:AA43" si="43">(R42/25)*100%</f>
        <v>0.12</v>
      </c>
      <c r="S43" s="30">
        <f t="shared" si="43"/>
        <v>0.04</v>
      </c>
      <c r="T43" s="30">
        <f t="shared" si="43"/>
        <v>0.24</v>
      </c>
      <c r="U43" s="30">
        <f t="shared" si="43"/>
        <v>0.04</v>
      </c>
      <c r="V43" s="30">
        <f t="shared" si="43"/>
        <v>0.08</v>
      </c>
      <c r="W43" s="30">
        <f t="shared" si="43"/>
        <v>0.12</v>
      </c>
      <c r="X43" s="30">
        <f t="shared" si="43"/>
        <v>0</v>
      </c>
      <c r="Y43" s="30">
        <f t="shared" si="43"/>
        <v>0</v>
      </c>
      <c r="Z43" s="30">
        <f t="shared" si="43"/>
        <v>0</v>
      </c>
      <c r="AA43" s="30">
        <f t="shared" si="43"/>
        <v>0</v>
      </c>
    </row>
    <row r="44" spans="1:27" s="15" customFormat="1" ht="21" customHeight="1">
      <c r="A44" s="47">
        <v>6</v>
      </c>
      <c r="B44" s="45" t="s">
        <v>42</v>
      </c>
      <c r="C44" s="47">
        <v>3</v>
      </c>
      <c r="D44" s="50">
        <f t="shared" ref="D44" si="44">SUM(E44:O44)</f>
        <v>139</v>
      </c>
      <c r="E44" s="47">
        <v>6</v>
      </c>
      <c r="F44" s="47">
        <v>14</v>
      </c>
      <c r="G44" s="47">
        <v>23</v>
      </c>
      <c r="H44" s="47">
        <v>23</v>
      </c>
      <c r="I44" s="47">
        <v>22</v>
      </c>
      <c r="J44" s="47">
        <v>20</v>
      </c>
      <c r="K44" s="47">
        <v>8</v>
      </c>
      <c r="L44" s="47">
        <v>10</v>
      </c>
      <c r="M44" s="32">
        <v>8</v>
      </c>
      <c r="N44" s="32">
        <v>4</v>
      </c>
      <c r="O44" s="32">
        <v>1</v>
      </c>
      <c r="P44" s="50">
        <f t="shared" ref="P44" si="45">SUM(Q44:AA44)</f>
        <v>20</v>
      </c>
      <c r="Q44" s="47">
        <v>1</v>
      </c>
      <c r="R44" s="47">
        <v>0</v>
      </c>
      <c r="S44" s="47">
        <v>4</v>
      </c>
      <c r="T44" s="47">
        <v>3</v>
      </c>
      <c r="U44" s="47">
        <v>6</v>
      </c>
      <c r="V44" s="47">
        <v>3</v>
      </c>
      <c r="W44" s="47">
        <v>0</v>
      </c>
      <c r="X44" s="47">
        <v>3</v>
      </c>
      <c r="Y44" s="47">
        <v>0</v>
      </c>
      <c r="Z44" s="47">
        <v>0</v>
      </c>
      <c r="AA44" s="47">
        <v>0</v>
      </c>
    </row>
    <row r="45" spans="1:27" s="15" customFormat="1" ht="21" customHeight="1">
      <c r="A45" s="46"/>
      <c r="B45" s="46"/>
      <c r="C45" s="46"/>
      <c r="D45" s="51"/>
      <c r="E45" s="30">
        <f>(E44/139)*100%</f>
        <v>4.3165467625899283E-2</v>
      </c>
      <c r="F45" s="30">
        <f t="shared" ref="F45:O45" si="46">(F44/139)*100%</f>
        <v>0.10071942446043165</v>
      </c>
      <c r="G45" s="30">
        <f t="shared" si="46"/>
        <v>0.16546762589928057</v>
      </c>
      <c r="H45" s="30">
        <f t="shared" si="46"/>
        <v>0.16546762589928057</v>
      </c>
      <c r="I45" s="30">
        <f t="shared" si="46"/>
        <v>0.15827338129496402</v>
      </c>
      <c r="J45" s="30">
        <f t="shared" si="46"/>
        <v>0.14388489208633093</v>
      </c>
      <c r="K45" s="30">
        <f t="shared" si="46"/>
        <v>5.7553956834532377E-2</v>
      </c>
      <c r="L45" s="30">
        <f t="shared" si="46"/>
        <v>7.1942446043165464E-2</v>
      </c>
      <c r="M45" s="30">
        <f t="shared" si="46"/>
        <v>5.7553956834532377E-2</v>
      </c>
      <c r="N45" s="30">
        <f t="shared" si="46"/>
        <v>2.8776978417266189E-2</v>
      </c>
      <c r="O45" s="30">
        <f t="shared" si="46"/>
        <v>7.1942446043165471E-3</v>
      </c>
      <c r="P45" s="51"/>
      <c r="Q45" s="30">
        <f>(Q44/20)*100%</f>
        <v>0.05</v>
      </c>
      <c r="R45" s="30">
        <f t="shared" ref="R45:AA45" si="47">(R44/20)*100%</f>
        <v>0</v>
      </c>
      <c r="S45" s="30">
        <f t="shared" si="47"/>
        <v>0.2</v>
      </c>
      <c r="T45" s="30">
        <f t="shared" si="47"/>
        <v>0.15</v>
      </c>
      <c r="U45" s="30">
        <f t="shared" si="47"/>
        <v>0.3</v>
      </c>
      <c r="V45" s="30">
        <f t="shared" si="47"/>
        <v>0.15</v>
      </c>
      <c r="W45" s="30">
        <f t="shared" si="47"/>
        <v>0</v>
      </c>
      <c r="X45" s="30">
        <f t="shared" si="47"/>
        <v>0.15</v>
      </c>
      <c r="Y45" s="30">
        <f t="shared" si="47"/>
        <v>0</v>
      </c>
      <c r="Z45" s="30">
        <f t="shared" si="47"/>
        <v>0</v>
      </c>
      <c r="AA45" s="30">
        <f t="shared" si="47"/>
        <v>0</v>
      </c>
    </row>
    <row r="46" spans="1:27" s="15" customFormat="1" ht="21" customHeight="1">
      <c r="A46" s="47">
        <v>7</v>
      </c>
      <c r="B46" s="45" t="s">
        <v>43</v>
      </c>
      <c r="C46" s="47">
        <v>3</v>
      </c>
      <c r="D46" s="50">
        <f t="shared" ref="D46" si="48">SUM(E46:O46)</f>
        <v>116</v>
      </c>
      <c r="E46" s="47">
        <v>22</v>
      </c>
      <c r="F46" s="47">
        <v>10</v>
      </c>
      <c r="G46" s="47">
        <v>14</v>
      </c>
      <c r="H46" s="47">
        <v>9</v>
      </c>
      <c r="I46" s="47">
        <v>13</v>
      </c>
      <c r="J46" s="47">
        <v>21</v>
      </c>
      <c r="K46" s="47">
        <v>11</v>
      </c>
      <c r="L46" s="47">
        <v>6</v>
      </c>
      <c r="M46" s="32">
        <v>7</v>
      </c>
      <c r="N46" s="32">
        <v>3</v>
      </c>
      <c r="O46" s="32">
        <v>0</v>
      </c>
      <c r="P46" s="50">
        <f t="shared" ref="P46" si="49">SUM(Q46:AA46)</f>
        <v>24</v>
      </c>
      <c r="Q46" s="47">
        <v>11</v>
      </c>
      <c r="R46" s="47">
        <v>6</v>
      </c>
      <c r="S46" s="47">
        <v>4</v>
      </c>
      <c r="T46" s="47">
        <v>3</v>
      </c>
      <c r="U46" s="47">
        <v>0</v>
      </c>
      <c r="V46" s="47">
        <v>0</v>
      </c>
      <c r="W46" s="47">
        <v>0</v>
      </c>
      <c r="X46" s="47">
        <v>0</v>
      </c>
      <c r="Y46" s="47">
        <v>0</v>
      </c>
      <c r="Z46" s="47">
        <v>0</v>
      </c>
      <c r="AA46" s="33">
        <v>0</v>
      </c>
    </row>
    <row r="47" spans="1:27" s="15" customFormat="1" ht="21" customHeight="1">
      <c r="A47" s="46"/>
      <c r="B47" s="46"/>
      <c r="C47" s="48"/>
      <c r="D47" s="51"/>
      <c r="E47" s="30">
        <f>(E46/116)*100%</f>
        <v>0.18965517241379309</v>
      </c>
      <c r="F47" s="30">
        <f t="shared" ref="F47:O47" si="50">(F46/116)*100%</f>
        <v>8.6206896551724144E-2</v>
      </c>
      <c r="G47" s="30">
        <f t="shared" si="50"/>
        <v>0.1206896551724138</v>
      </c>
      <c r="H47" s="30">
        <f t="shared" si="50"/>
        <v>7.7586206896551727E-2</v>
      </c>
      <c r="I47" s="30">
        <f t="shared" si="50"/>
        <v>0.11206896551724138</v>
      </c>
      <c r="J47" s="30">
        <f t="shared" si="50"/>
        <v>0.18103448275862069</v>
      </c>
      <c r="K47" s="30">
        <f t="shared" si="50"/>
        <v>9.4827586206896547E-2</v>
      </c>
      <c r="L47" s="30">
        <f t="shared" si="50"/>
        <v>5.1724137931034482E-2</v>
      </c>
      <c r="M47" s="30">
        <f t="shared" si="50"/>
        <v>6.0344827586206899E-2</v>
      </c>
      <c r="N47" s="30">
        <f t="shared" si="50"/>
        <v>2.5862068965517241E-2</v>
      </c>
      <c r="O47" s="30">
        <f t="shared" si="50"/>
        <v>0</v>
      </c>
      <c r="P47" s="51"/>
      <c r="Q47" s="30">
        <f>(Q46/24)*100%</f>
        <v>0.45833333333333331</v>
      </c>
      <c r="R47" s="30">
        <f t="shared" ref="R47:AA47" si="51">(R46/24)*100%</f>
        <v>0.25</v>
      </c>
      <c r="S47" s="30">
        <f t="shared" si="51"/>
        <v>0.16666666666666666</v>
      </c>
      <c r="T47" s="30">
        <f t="shared" si="51"/>
        <v>0.125</v>
      </c>
      <c r="U47" s="30">
        <f t="shared" si="51"/>
        <v>0</v>
      </c>
      <c r="V47" s="30">
        <f t="shared" si="51"/>
        <v>0</v>
      </c>
      <c r="W47" s="30">
        <f t="shared" si="51"/>
        <v>0</v>
      </c>
      <c r="X47" s="30">
        <f t="shared" si="51"/>
        <v>0</v>
      </c>
      <c r="Y47" s="30">
        <f t="shared" si="51"/>
        <v>0</v>
      </c>
      <c r="Z47" s="30">
        <f t="shared" si="51"/>
        <v>0</v>
      </c>
      <c r="AA47" s="30">
        <f t="shared" si="51"/>
        <v>0</v>
      </c>
    </row>
    <row r="48" spans="1:27" s="15" customFormat="1" ht="21" customHeight="1">
      <c r="B48" s="66" t="s">
        <v>54</v>
      </c>
      <c r="C48" s="66"/>
      <c r="D48" s="69">
        <f>SUM(D34:D47)</f>
        <v>840</v>
      </c>
      <c r="E48" s="67">
        <f>SUM(E46,E44,E42,E40,E38,E36,E34)</f>
        <v>91</v>
      </c>
      <c r="F48" s="67">
        <f t="shared" ref="F48:O48" si="52">SUM(F46,F44,F42,F40,F38,F36,F34)</f>
        <v>68</v>
      </c>
      <c r="G48" s="67">
        <f t="shared" si="52"/>
        <v>108</v>
      </c>
      <c r="H48" s="67">
        <f t="shared" si="52"/>
        <v>110</v>
      </c>
      <c r="I48" s="67">
        <f t="shared" si="52"/>
        <v>139</v>
      </c>
      <c r="J48" s="67">
        <f t="shared" si="52"/>
        <v>115</v>
      </c>
      <c r="K48" s="67">
        <f t="shared" si="52"/>
        <v>91</v>
      </c>
      <c r="L48" s="67">
        <f t="shared" si="52"/>
        <v>55</v>
      </c>
      <c r="M48" s="67">
        <f t="shared" si="52"/>
        <v>36</v>
      </c>
      <c r="N48" s="67">
        <f t="shared" si="52"/>
        <v>26</v>
      </c>
      <c r="O48" s="67">
        <f t="shared" si="52"/>
        <v>1</v>
      </c>
      <c r="P48" s="67">
        <f t="shared" ref="P48:AA48" si="53">SUM(P46,P44,P42,P40,P38,P36,P34)</f>
        <v>139</v>
      </c>
      <c r="Q48" s="67">
        <f t="shared" si="53"/>
        <v>25</v>
      </c>
      <c r="R48" s="67">
        <f t="shared" si="53"/>
        <v>16</v>
      </c>
      <c r="S48" s="67">
        <f t="shared" si="53"/>
        <v>24</v>
      </c>
      <c r="T48" s="67">
        <f t="shared" si="53"/>
        <v>36</v>
      </c>
      <c r="U48" s="67">
        <f t="shared" si="53"/>
        <v>19</v>
      </c>
      <c r="V48" s="67">
        <f t="shared" si="53"/>
        <v>7</v>
      </c>
      <c r="W48" s="67">
        <f t="shared" si="53"/>
        <v>6</v>
      </c>
      <c r="X48" s="67">
        <f t="shared" si="53"/>
        <v>5</v>
      </c>
      <c r="Y48" s="67">
        <f t="shared" si="53"/>
        <v>0</v>
      </c>
      <c r="Z48" s="67">
        <f t="shared" si="53"/>
        <v>0</v>
      </c>
      <c r="AA48" s="67">
        <f t="shared" si="53"/>
        <v>1</v>
      </c>
    </row>
    <row r="49" spans="1:27" s="15" customFormat="1" ht="21" customHeight="1">
      <c r="B49" s="66"/>
      <c r="C49" s="66"/>
      <c r="D49" s="69"/>
      <c r="E49" s="68">
        <f>(E48/796)*100%</f>
        <v>0.114321608040201</v>
      </c>
      <c r="F49" s="68">
        <f t="shared" ref="F49" si="54">(F48/796)*100%</f>
        <v>8.5427135678391955E-2</v>
      </c>
      <c r="G49" s="68">
        <f t="shared" ref="G49" si="55">(G48/796)*100%</f>
        <v>0.135678391959799</v>
      </c>
      <c r="H49" s="68">
        <f t="shared" ref="H49" si="56">(H48/796)*100%</f>
        <v>0.13819095477386933</v>
      </c>
      <c r="I49" s="68">
        <f t="shared" ref="I49" si="57">(I48/796)*100%</f>
        <v>0.17462311557788945</v>
      </c>
      <c r="J49" s="68">
        <f t="shared" ref="J49" si="58">(J48/796)*100%</f>
        <v>0.14447236180904521</v>
      </c>
      <c r="K49" s="68">
        <f t="shared" ref="K49" si="59">(K48/796)*100%</f>
        <v>0.114321608040201</v>
      </c>
      <c r="L49" s="68">
        <f t="shared" ref="L49" si="60">(L48/796)*100%</f>
        <v>6.9095477386934667E-2</v>
      </c>
      <c r="M49" s="68">
        <f t="shared" ref="M49" si="61">(M48/796)*100%</f>
        <v>4.5226130653266333E-2</v>
      </c>
      <c r="N49" s="68">
        <f t="shared" ref="N49" si="62">(N48/796)*100%</f>
        <v>3.2663316582914576E-2</v>
      </c>
      <c r="O49" s="68">
        <f t="shared" ref="O49" si="63">(O48/796)*100%</f>
        <v>1.2562814070351759E-3</v>
      </c>
      <c r="P49" s="67"/>
      <c r="Q49" s="68">
        <f>(Q48/161)*100%</f>
        <v>0.15527950310559005</v>
      </c>
      <c r="R49" s="68">
        <f t="shared" ref="R49" si="64">(R48/161)*100%</f>
        <v>9.9378881987577633E-2</v>
      </c>
      <c r="S49" s="68">
        <f t="shared" ref="S49" si="65">(S48/161)*100%</f>
        <v>0.14906832298136646</v>
      </c>
      <c r="T49" s="68">
        <f t="shared" ref="T49" si="66">(T48/161)*100%</f>
        <v>0.2236024844720497</v>
      </c>
      <c r="U49" s="68">
        <f t="shared" ref="U49" si="67">(U48/161)*100%</f>
        <v>0.11801242236024845</v>
      </c>
      <c r="V49" s="68">
        <f t="shared" ref="V49" si="68">(V48/161)*100%</f>
        <v>4.3478260869565216E-2</v>
      </c>
      <c r="W49" s="68">
        <f t="shared" ref="W49" si="69">(W48/161)*100%</f>
        <v>3.7267080745341616E-2</v>
      </c>
      <c r="X49" s="68">
        <f t="shared" ref="X49" si="70">(X48/161)*100%</f>
        <v>3.1055900621118012E-2</v>
      </c>
      <c r="Y49" s="68">
        <f t="shared" ref="Y49" si="71">(Y48/161)*100%</f>
        <v>0</v>
      </c>
      <c r="Z49" s="68">
        <f t="shared" ref="Z49" si="72">(Z48/161)*100%</f>
        <v>0</v>
      </c>
      <c r="AA49" s="68">
        <f t="shared" ref="AA49" si="73">(AA48/161)*100%</f>
        <v>6.2111801242236021E-3</v>
      </c>
    </row>
    <row r="50" spans="1:27" s="15" customFormat="1" ht="21" customHeight="1">
      <c r="B50" s="80" t="s">
        <v>56</v>
      </c>
      <c r="C50" s="81"/>
      <c r="D50" s="82"/>
      <c r="E50" s="82" t="s">
        <v>21</v>
      </c>
      <c r="F50" s="82" t="s">
        <v>22</v>
      </c>
      <c r="G50" s="82" t="s">
        <v>23</v>
      </c>
      <c r="H50" s="82" t="s">
        <v>24</v>
      </c>
      <c r="I50" s="82" t="s">
        <v>25</v>
      </c>
      <c r="J50" s="82" t="s">
        <v>26</v>
      </c>
      <c r="K50" s="82" t="s">
        <v>27</v>
      </c>
      <c r="L50" s="82" t="s">
        <v>28</v>
      </c>
      <c r="M50" s="83" t="s">
        <v>29</v>
      </c>
      <c r="N50" s="83" t="s">
        <v>47</v>
      </c>
      <c r="O50" s="84" t="s">
        <v>48</v>
      </c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4"/>
    </row>
    <row r="51" spans="1:27" s="15" customFormat="1" ht="21" customHeight="1">
      <c r="B51" s="66" t="s">
        <v>55</v>
      </c>
      <c r="C51" s="66"/>
      <c r="D51" s="69"/>
      <c r="E51" s="70">
        <v>0.11</v>
      </c>
      <c r="F51" s="70">
        <v>0.09</v>
      </c>
      <c r="G51" s="70">
        <v>0.14000000000000001</v>
      </c>
      <c r="H51" s="70">
        <v>0.14000000000000001</v>
      </c>
      <c r="I51" s="70">
        <v>0.17</v>
      </c>
      <c r="J51" s="70">
        <v>0.14000000000000001</v>
      </c>
      <c r="K51" s="70">
        <v>0.11</v>
      </c>
      <c r="L51" s="70">
        <v>7.0000000000000007E-2</v>
      </c>
      <c r="M51" s="70">
        <v>0.05</v>
      </c>
      <c r="N51" s="70">
        <v>0.03</v>
      </c>
      <c r="O51" s="70">
        <v>0</v>
      </c>
      <c r="P51" s="75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</row>
    <row r="52" spans="1:27" s="15" customFormat="1" ht="21" customHeight="1">
      <c r="B52" s="66" t="s">
        <v>20</v>
      </c>
      <c r="C52" s="66"/>
      <c r="D52" s="69"/>
      <c r="E52" s="70">
        <v>0.16</v>
      </c>
      <c r="F52" s="70">
        <v>0.1</v>
      </c>
      <c r="G52" s="70">
        <v>0.15</v>
      </c>
      <c r="H52" s="70">
        <v>0.22</v>
      </c>
      <c r="I52" s="70">
        <v>0.12</v>
      </c>
      <c r="J52" s="70">
        <v>0.04</v>
      </c>
      <c r="K52" s="70">
        <v>0.04</v>
      </c>
      <c r="L52" s="70">
        <v>0.03</v>
      </c>
      <c r="M52" s="71">
        <v>0</v>
      </c>
      <c r="N52" s="71">
        <v>0</v>
      </c>
      <c r="O52" s="71">
        <v>0.01</v>
      </c>
      <c r="P52" s="75"/>
      <c r="Q52" s="75"/>
      <c r="R52" s="75"/>
      <c r="S52" s="75"/>
      <c r="T52" s="75"/>
      <c r="U52" s="75"/>
      <c r="V52" s="75"/>
      <c r="W52" s="75"/>
      <c r="X52" s="75"/>
      <c r="Y52" s="76"/>
      <c r="Z52" s="76"/>
      <c r="AA52" s="76"/>
    </row>
    <row r="53" spans="1:27" s="15" customFormat="1" ht="13.5" customHeight="1">
      <c r="A53" s="72"/>
      <c r="B53" s="73"/>
      <c r="C53" s="73"/>
      <c r="D53" s="75"/>
      <c r="E53" s="77"/>
      <c r="F53" s="77"/>
      <c r="G53" s="77"/>
      <c r="H53" s="77"/>
      <c r="I53" s="77"/>
      <c r="J53" s="77"/>
      <c r="K53" s="77"/>
      <c r="L53" s="77"/>
      <c r="M53" s="78"/>
      <c r="N53" s="78"/>
      <c r="O53" s="78"/>
      <c r="P53" s="75"/>
      <c r="Q53" s="75"/>
      <c r="R53" s="75"/>
      <c r="S53" s="75"/>
      <c r="T53" s="75"/>
      <c r="U53" s="75"/>
      <c r="V53" s="75"/>
      <c r="W53" s="75"/>
      <c r="X53" s="75"/>
      <c r="Y53" s="76"/>
      <c r="Z53" s="76"/>
      <c r="AA53" s="76"/>
    </row>
    <row r="54" spans="1:27" s="15" customFormat="1" ht="21" customHeight="1">
      <c r="A54" s="17" t="s">
        <v>59</v>
      </c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</row>
    <row r="55" spans="1:27" s="15" customFormat="1" ht="21" customHeight="1">
      <c r="A55" s="52" t="s">
        <v>18</v>
      </c>
      <c r="B55" s="52" t="s">
        <v>19</v>
      </c>
      <c r="C55" s="53" t="s">
        <v>36</v>
      </c>
      <c r="D55" s="55" t="s">
        <v>30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2" t="s">
        <v>20</v>
      </c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</row>
    <row r="56" spans="1:27" s="15" customFormat="1" ht="21" customHeight="1">
      <c r="A56" s="52"/>
      <c r="B56" s="52"/>
      <c r="C56" s="54"/>
      <c r="D56" s="44" t="s">
        <v>49</v>
      </c>
      <c r="E56" s="44" t="s">
        <v>21</v>
      </c>
      <c r="F56" s="44" t="s">
        <v>22</v>
      </c>
      <c r="G56" s="44" t="s">
        <v>23</v>
      </c>
      <c r="H56" s="44" t="s">
        <v>24</v>
      </c>
      <c r="I56" s="44" t="s">
        <v>25</v>
      </c>
      <c r="J56" s="44" t="s">
        <v>26</v>
      </c>
      <c r="K56" s="44" t="s">
        <v>27</v>
      </c>
      <c r="L56" s="44" t="s">
        <v>28</v>
      </c>
      <c r="M56" s="25" t="s">
        <v>29</v>
      </c>
      <c r="N56" s="25" t="s">
        <v>47</v>
      </c>
      <c r="O56" s="25" t="s">
        <v>48</v>
      </c>
      <c r="P56" s="43" t="s">
        <v>49</v>
      </c>
      <c r="Q56" s="43" t="s">
        <v>21</v>
      </c>
      <c r="R56" s="43" t="s">
        <v>22</v>
      </c>
      <c r="S56" s="43" t="s">
        <v>23</v>
      </c>
      <c r="T56" s="43" t="s">
        <v>24</v>
      </c>
      <c r="U56" s="43" t="s">
        <v>25</v>
      </c>
      <c r="V56" s="43" t="s">
        <v>26</v>
      </c>
      <c r="W56" s="43" t="s">
        <v>27</v>
      </c>
      <c r="X56" s="43" t="s">
        <v>28</v>
      </c>
      <c r="Y56" s="43" t="s">
        <v>29</v>
      </c>
      <c r="Z56" s="43" t="s">
        <v>47</v>
      </c>
      <c r="AA56" s="43" t="s">
        <v>48</v>
      </c>
    </row>
    <row r="57" spans="1:27" s="15" customFormat="1" ht="16.5" customHeight="1">
      <c r="A57" s="47">
        <v>1</v>
      </c>
      <c r="B57" s="45" t="s">
        <v>10</v>
      </c>
      <c r="C57" s="47">
        <v>4</v>
      </c>
      <c r="D57" s="50">
        <f>SUM(E57:O57)</f>
        <v>134</v>
      </c>
      <c r="E57" s="47">
        <v>6</v>
      </c>
      <c r="F57" s="47">
        <v>7</v>
      </c>
      <c r="G57" s="47">
        <v>9</v>
      </c>
      <c r="H57" s="47">
        <v>18</v>
      </c>
      <c r="I57" s="47">
        <v>18</v>
      </c>
      <c r="J57" s="47">
        <v>22</v>
      </c>
      <c r="K57" s="47">
        <v>21</v>
      </c>
      <c r="L57" s="47">
        <v>18</v>
      </c>
      <c r="M57" s="47">
        <v>14</v>
      </c>
      <c r="N57" s="47">
        <v>1</v>
      </c>
      <c r="O57" s="47">
        <v>0</v>
      </c>
      <c r="P57" s="50">
        <f>SUM(Q57:AA57)</f>
        <v>15</v>
      </c>
      <c r="Q57" s="47">
        <v>0</v>
      </c>
      <c r="R57" s="47">
        <v>1</v>
      </c>
      <c r="S57" s="47">
        <v>3</v>
      </c>
      <c r="T57" s="47">
        <v>1</v>
      </c>
      <c r="U57" s="47">
        <v>2</v>
      </c>
      <c r="V57" s="47">
        <v>1</v>
      </c>
      <c r="W57" s="47">
        <v>3</v>
      </c>
      <c r="X57" s="47">
        <v>4</v>
      </c>
      <c r="Y57" s="47">
        <v>0</v>
      </c>
      <c r="Z57" s="47">
        <v>0</v>
      </c>
      <c r="AA57" s="47">
        <v>0</v>
      </c>
    </row>
    <row r="58" spans="1:27" s="15" customFormat="1" ht="16.5" customHeight="1">
      <c r="A58" s="46"/>
      <c r="B58" s="46"/>
      <c r="C58" s="46"/>
      <c r="D58" s="51"/>
      <c r="E58" s="30">
        <f>(E57/134)*100%</f>
        <v>4.4776119402985072E-2</v>
      </c>
      <c r="F58" s="30">
        <f t="shared" ref="F58:O58" si="74">(F57/134)*100%</f>
        <v>5.2238805970149252E-2</v>
      </c>
      <c r="G58" s="30">
        <f t="shared" si="74"/>
        <v>6.7164179104477612E-2</v>
      </c>
      <c r="H58" s="30">
        <f t="shared" si="74"/>
        <v>0.13432835820895522</v>
      </c>
      <c r="I58" s="30">
        <f t="shared" si="74"/>
        <v>0.13432835820895522</v>
      </c>
      <c r="J58" s="30">
        <f t="shared" si="74"/>
        <v>0.16417910447761194</v>
      </c>
      <c r="K58" s="30">
        <f t="shared" si="74"/>
        <v>0.15671641791044777</v>
      </c>
      <c r="L58" s="30">
        <f t="shared" si="74"/>
        <v>0.13432835820895522</v>
      </c>
      <c r="M58" s="30">
        <f t="shared" si="74"/>
        <v>0.1044776119402985</v>
      </c>
      <c r="N58" s="30">
        <f t="shared" si="74"/>
        <v>7.462686567164179E-3</v>
      </c>
      <c r="O58" s="30">
        <f t="shared" si="74"/>
        <v>0</v>
      </c>
      <c r="P58" s="51"/>
      <c r="Q58" s="30">
        <f>(Q57/15)*100%</f>
        <v>0</v>
      </c>
      <c r="R58" s="30">
        <f t="shared" ref="R58:AA58" si="75">(R57/15)*100%</f>
        <v>6.6666666666666666E-2</v>
      </c>
      <c r="S58" s="30">
        <f t="shared" si="75"/>
        <v>0.2</v>
      </c>
      <c r="T58" s="30">
        <f t="shared" si="75"/>
        <v>6.6666666666666666E-2</v>
      </c>
      <c r="U58" s="30">
        <f t="shared" si="75"/>
        <v>0.13333333333333333</v>
      </c>
      <c r="V58" s="30">
        <f t="shared" si="75"/>
        <v>6.6666666666666666E-2</v>
      </c>
      <c r="W58" s="30">
        <f t="shared" si="75"/>
        <v>0.2</v>
      </c>
      <c r="X58" s="30">
        <f t="shared" si="75"/>
        <v>0.26666666666666666</v>
      </c>
      <c r="Y58" s="30">
        <f t="shared" si="75"/>
        <v>0</v>
      </c>
      <c r="Z58" s="30">
        <f t="shared" si="75"/>
        <v>0</v>
      </c>
      <c r="AA58" s="30">
        <f t="shared" si="75"/>
        <v>0</v>
      </c>
    </row>
    <row r="59" spans="1:27" s="15" customFormat="1" ht="16.5" customHeight="1">
      <c r="A59" s="47">
        <v>2</v>
      </c>
      <c r="B59" s="45" t="s">
        <v>4</v>
      </c>
      <c r="C59" s="47">
        <v>4</v>
      </c>
      <c r="D59" s="50">
        <f>SUM(E59:O59)</f>
        <v>142</v>
      </c>
      <c r="E59" s="47">
        <v>22</v>
      </c>
      <c r="F59" s="47">
        <v>6</v>
      </c>
      <c r="G59" s="47">
        <v>10</v>
      </c>
      <c r="H59" s="47">
        <v>9</v>
      </c>
      <c r="I59" s="47">
        <v>11</v>
      </c>
      <c r="J59" s="47">
        <v>8</v>
      </c>
      <c r="K59" s="47">
        <v>11</v>
      </c>
      <c r="L59" s="47">
        <v>17</v>
      </c>
      <c r="M59" s="47">
        <v>28</v>
      </c>
      <c r="N59" s="47">
        <v>18</v>
      </c>
      <c r="O59" s="47">
        <v>2</v>
      </c>
      <c r="P59" s="50">
        <f>SUM(Q59:AA59)</f>
        <v>26</v>
      </c>
      <c r="Q59" s="47">
        <v>9</v>
      </c>
      <c r="R59" s="47">
        <v>2</v>
      </c>
      <c r="S59" s="47">
        <v>3</v>
      </c>
      <c r="T59" s="47">
        <v>4</v>
      </c>
      <c r="U59" s="47">
        <v>2</v>
      </c>
      <c r="V59" s="47">
        <v>1</v>
      </c>
      <c r="W59" s="47">
        <v>0</v>
      </c>
      <c r="X59" s="47">
        <v>2</v>
      </c>
      <c r="Y59" s="47">
        <v>3</v>
      </c>
      <c r="Z59" s="47">
        <v>0</v>
      </c>
      <c r="AA59" s="47">
        <v>0</v>
      </c>
    </row>
    <row r="60" spans="1:27" s="15" customFormat="1" ht="16.5" customHeight="1">
      <c r="A60" s="46"/>
      <c r="B60" s="46"/>
      <c r="C60" s="46"/>
      <c r="D60" s="51"/>
      <c r="E60" s="30">
        <f>(E59/142)*100%</f>
        <v>0.15492957746478872</v>
      </c>
      <c r="F60" s="30">
        <f t="shared" ref="F60:O60" si="76">(F59/142)*100%</f>
        <v>4.2253521126760563E-2</v>
      </c>
      <c r="G60" s="30">
        <f t="shared" si="76"/>
        <v>7.0422535211267609E-2</v>
      </c>
      <c r="H60" s="30">
        <f t="shared" si="76"/>
        <v>6.3380281690140844E-2</v>
      </c>
      <c r="I60" s="30">
        <f t="shared" si="76"/>
        <v>7.746478873239436E-2</v>
      </c>
      <c r="J60" s="30">
        <f t="shared" si="76"/>
        <v>5.6338028169014086E-2</v>
      </c>
      <c r="K60" s="30">
        <f t="shared" si="76"/>
        <v>7.746478873239436E-2</v>
      </c>
      <c r="L60" s="30">
        <f t="shared" si="76"/>
        <v>0.11971830985915492</v>
      </c>
      <c r="M60" s="30">
        <f t="shared" si="76"/>
        <v>0.19718309859154928</v>
      </c>
      <c r="N60" s="30">
        <f t="shared" si="76"/>
        <v>0.12676056338028169</v>
      </c>
      <c r="O60" s="30">
        <f t="shared" si="76"/>
        <v>1.4084507042253521E-2</v>
      </c>
      <c r="P60" s="51"/>
      <c r="Q60" s="30">
        <f>(Q59/26)*100%</f>
        <v>0.34615384615384615</v>
      </c>
      <c r="R60" s="30">
        <f t="shared" ref="R60:AA60" si="77">(R59/26)*100%</f>
        <v>7.6923076923076927E-2</v>
      </c>
      <c r="S60" s="30">
        <f t="shared" si="77"/>
        <v>0.11538461538461539</v>
      </c>
      <c r="T60" s="30">
        <f t="shared" si="77"/>
        <v>0.15384615384615385</v>
      </c>
      <c r="U60" s="30">
        <f t="shared" si="77"/>
        <v>7.6923076923076927E-2</v>
      </c>
      <c r="V60" s="30">
        <f t="shared" si="77"/>
        <v>3.8461538461538464E-2</v>
      </c>
      <c r="W60" s="30">
        <f t="shared" si="77"/>
        <v>0</v>
      </c>
      <c r="X60" s="30">
        <f t="shared" si="77"/>
        <v>7.6923076923076927E-2</v>
      </c>
      <c r="Y60" s="30">
        <f t="shared" si="77"/>
        <v>0.11538461538461539</v>
      </c>
      <c r="Z60" s="30">
        <f t="shared" si="77"/>
        <v>0</v>
      </c>
      <c r="AA60" s="30">
        <f t="shared" si="77"/>
        <v>0</v>
      </c>
    </row>
    <row r="61" spans="1:27" s="15" customFormat="1" ht="16.5" customHeight="1">
      <c r="A61" s="47">
        <v>3</v>
      </c>
      <c r="B61" s="45" t="s">
        <v>33</v>
      </c>
      <c r="C61" s="47">
        <v>4</v>
      </c>
      <c r="D61" s="50">
        <f t="shared" ref="D61" si="78">SUM(E61:O61)</f>
        <v>127</v>
      </c>
      <c r="E61" s="47">
        <v>11</v>
      </c>
      <c r="F61" s="47">
        <v>8</v>
      </c>
      <c r="G61" s="47">
        <v>9</v>
      </c>
      <c r="H61" s="47">
        <v>12</v>
      </c>
      <c r="I61" s="47">
        <v>10</v>
      </c>
      <c r="J61" s="47">
        <v>11</v>
      </c>
      <c r="K61" s="47">
        <v>13</v>
      </c>
      <c r="L61" s="47">
        <v>12</v>
      </c>
      <c r="M61" s="47">
        <v>26</v>
      </c>
      <c r="N61" s="47">
        <v>14</v>
      </c>
      <c r="O61" s="47">
        <v>1</v>
      </c>
      <c r="P61" s="50">
        <f t="shared" ref="P61" si="79">SUM(Q61:AA61)</f>
        <v>40</v>
      </c>
      <c r="Q61" s="47">
        <v>18</v>
      </c>
      <c r="R61" s="47">
        <v>2</v>
      </c>
      <c r="S61" s="47">
        <v>9</v>
      </c>
      <c r="T61" s="47">
        <v>6</v>
      </c>
      <c r="U61" s="47">
        <v>4</v>
      </c>
      <c r="V61" s="47">
        <v>1</v>
      </c>
      <c r="W61" s="47">
        <v>0</v>
      </c>
      <c r="X61" s="47">
        <v>0</v>
      </c>
      <c r="Y61" s="47">
        <v>0</v>
      </c>
      <c r="Z61" s="47">
        <v>0</v>
      </c>
      <c r="AA61" s="47">
        <v>0</v>
      </c>
    </row>
    <row r="62" spans="1:27" s="15" customFormat="1" ht="16.5" customHeight="1">
      <c r="A62" s="46"/>
      <c r="B62" s="46"/>
      <c r="C62" s="46"/>
      <c r="D62" s="51"/>
      <c r="E62" s="30">
        <f>(E61/127)*100%</f>
        <v>8.6614173228346455E-2</v>
      </c>
      <c r="F62" s="30">
        <f t="shared" ref="F62:O62" si="80">(F61/127)*100%</f>
        <v>6.2992125984251968E-2</v>
      </c>
      <c r="G62" s="30">
        <f t="shared" si="80"/>
        <v>7.0866141732283464E-2</v>
      </c>
      <c r="H62" s="30">
        <f t="shared" si="80"/>
        <v>9.4488188976377951E-2</v>
      </c>
      <c r="I62" s="30">
        <f t="shared" si="80"/>
        <v>7.874015748031496E-2</v>
      </c>
      <c r="J62" s="30">
        <f t="shared" si="80"/>
        <v>8.6614173228346455E-2</v>
      </c>
      <c r="K62" s="30">
        <f t="shared" si="80"/>
        <v>0.10236220472440945</v>
      </c>
      <c r="L62" s="30">
        <f t="shared" si="80"/>
        <v>9.4488188976377951E-2</v>
      </c>
      <c r="M62" s="30">
        <f t="shared" si="80"/>
        <v>0.20472440944881889</v>
      </c>
      <c r="N62" s="30">
        <f t="shared" si="80"/>
        <v>0.11023622047244094</v>
      </c>
      <c r="O62" s="30">
        <f t="shared" si="80"/>
        <v>7.874015748031496E-3</v>
      </c>
      <c r="P62" s="51"/>
      <c r="Q62" s="30">
        <f>(Q61/40)*100%</f>
        <v>0.45</v>
      </c>
      <c r="R62" s="30">
        <f t="shared" ref="R62:AA62" si="81">(R61/40)*100%</f>
        <v>0.05</v>
      </c>
      <c r="S62" s="30">
        <f t="shared" si="81"/>
        <v>0.22500000000000001</v>
      </c>
      <c r="T62" s="30">
        <f t="shared" si="81"/>
        <v>0.15</v>
      </c>
      <c r="U62" s="30">
        <f t="shared" si="81"/>
        <v>0.1</v>
      </c>
      <c r="V62" s="30">
        <f t="shared" si="81"/>
        <v>2.5000000000000001E-2</v>
      </c>
      <c r="W62" s="30">
        <f t="shared" si="81"/>
        <v>0</v>
      </c>
      <c r="X62" s="30">
        <f t="shared" si="81"/>
        <v>0</v>
      </c>
      <c r="Y62" s="30">
        <f t="shared" si="81"/>
        <v>0</v>
      </c>
      <c r="Z62" s="30">
        <f t="shared" si="81"/>
        <v>0</v>
      </c>
      <c r="AA62" s="30">
        <f t="shared" si="81"/>
        <v>0</v>
      </c>
    </row>
    <row r="63" spans="1:27" s="15" customFormat="1" ht="16.5" customHeight="1">
      <c r="A63" s="47">
        <v>4</v>
      </c>
      <c r="B63" s="45" t="s">
        <v>44</v>
      </c>
      <c r="C63" s="47">
        <v>4</v>
      </c>
      <c r="D63" s="50">
        <f t="shared" ref="D63" si="82">SUM(E63:O63)</f>
        <v>108</v>
      </c>
      <c r="E63" s="47">
        <v>3</v>
      </c>
      <c r="F63" s="47">
        <v>3</v>
      </c>
      <c r="G63" s="47">
        <v>3</v>
      </c>
      <c r="H63" s="47">
        <v>9</v>
      </c>
      <c r="I63" s="47">
        <v>20</v>
      </c>
      <c r="J63" s="47">
        <v>13</v>
      </c>
      <c r="K63" s="47">
        <v>19</v>
      </c>
      <c r="L63" s="47">
        <v>17</v>
      </c>
      <c r="M63" s="47">
        <v>17</v>
      </c>
      <c r="N63" s="47">
        <v>4</v>
      </c>
      <c r="O63" s="47">
        <v>0</v>
      </c>
      <c r="P63" s="50">
        <f t="shared" ref="P63:P67" si="83">SUM(Q63:AA63)</f>
        <v>34</v>
      </c>
      <c r="Q63" s="47">
        <v>2</v>
      </c>
      <c r="R63" s="47">
        <v>3</v>
      </c>
      <c r="S63" s="47">
        <v>4</v>
      </c>
      <c r="T63" s="47">
        <v>3</v>
      </c>
      <c r="U63" s="47">
        <v>3</v>
      </c>
      <c r="V63" s="47">
        <v>3</v>
      </c>
      <c r="W63" s="47">
        <v>8</v>
      </c>
      <c r="X63" s="47">
        <v>8</v>
      </c>
      <c r="Y63" s="47">
        <v>0</v>
      </c>
      <c r="Z63" s="47">
        <v>0</v>
      </c>
      <c r="AA63" s="47">
        <v>0</v>
      </c>
    </row>
    <row r="64" spans="1:27" s="15" customFormat="1" ht="16.5" customHeight="1">
      <c r="A64" s="36"/>
      <c r="B64" s="36"/>
      <c r="C64" s="36"/>
      <c r="D64" s="51"/>
      <c r="E64" s="30">
        <f>(E63/108)*100%</f>
        <v>2.7777777777777776E-2</v>
      </c>
      <c r="F64" s="30">
        <f t="shared" ref="F64:O64" si="84">(F63/108)*100%</f>
        <v>2.7777777777777776E-2</v>
      </c>
      <c r="G64" s="30">
        <f t="shared" si="84"/>
        <v>2.7777777777777776E-2</v>
      </c>
      <c r="H64" s="30">
        <f t="shared" si="84"/>
        <v>8.3333333333333329E-2</v>
      </c>
      <c r="I64" s="30">
        <f t="shared" si="84"/>
        <v>0.18518518518518517</v>
      </c>
      <c r="J64" s="30">
        <f t="shared" si="84"/>
        <v>0.12037037037037036</v>
      </c>
      <c r="K64" s="30">
        <f t="shared" si="84"/>
        <v>0.17592592592592593</v>
      </c>
      <c r="L64" s="30">
        <f t="shared" si="84"/>
        <v>0.15740740740740741</v>
      </c>
      <c r="M64" s="30">
        <f t="shared" si="84"/>
        <v>0.15740740740740741</v>
      </c>
      <c r="N64" s="30">
        <f t="shared" si="84"/>
        <v>3.7037037037037035E-2</v>
      </c>
      <c r="O64" s="30">
        <f t="shared" si="84"/>
        <v>0</v>
      </c>
      <c r="P64" s="51"/>
      <c r="Q64" s="30">
        <f>(Q63/125)*100%</f>
        <v>1.6E-2</v>
      </c>
      <c r="R64" s="30">
        <f t="shared" ref="R64:AA64" si="85">(R63/125)*100%</f>
        <v>2.4E-2</v>
      </c>
      <c r="S64" s="30">
        <f t="shared" si="85"/>
        <v>3.2000000000000001E-2</v>
      </c>
      <c r="T64" s="30">
        <f t="shared" si="85"/>
        <v>2.4E-2</v>
      </c>
      <c r="U64" s="30">
        <f t="shared" si="85"/>
        <v>2.4E-2</v>
      </c>
      <c r="V64" s="30">
        <f t="shared" si="85"/>
        <v>2.4E-2</v>
      </c>
      <c r="W64" s="30">
        <f t="shared" si="85"/>
        <v>6.4000000000000001E-2</v>
      </c>
      <c r="X64" s="30">
        <f t="shared" si="85"/>
        <v>6.4000000000000001E-2</v>
      </c>
      <c r="Y64" s="30">
        <f t="shared" si="85"/>
        <v>0</v>
      </c>
      <c r="Z64" s="30">
        <f t="shared" si="85"/>
        <v>0</v>
      </c>
      <c r="AA64" s="30">
        <f t="shared" si="85"/>
        <v>0</v>
      </c>
    </row>
    <row r="65" spans="1:27" s="15" customFormat="1" ht="16.5" customHeight="1">
      <c r="A65" s="47">
        <v>5</v>
      </c>
      <c r="B65" s="49" t="s">
        <v>11</v>
      </c>
      <c r="C65" s="47">
        <v>4</v>
      </c>
      <c r="D65" s="50">
        <f>SUM(E65:O65)</f>
        <v>128</v>
      </c>
      <c r="E65" s="47">
        <v>3</v>
      </c>
      <c r="F65" s="47">
        <v>7</v>
      </c>
      <c r="G65" s="47">
        <v>4</v>
      </c>
      <c r="H65" s="47">
        <v>10</v>
      </c>
      <c r="I65" s="47">
        <v>15</v>
      </c>
      <c r="J65" s="47">
        <v>16</v>
      </c>
      <c r="K65" s="47">
        <v>19</v>
      </c>
      <c r="L65" s="47">
        <v>21</v>
      </c>
      <c r="M65" s="47">
        <v>29</v>
      </c>
      <c r="N65" s="47">
        <v>4</v>
      </c>
      <c r="O65" s="47">
        <v>0</v>
      </c>
      <c r="P65" s="50">
        <f>SUM(Q65:AA65)</f>
        <v>33</v>
      </c>
      <c r="Q65" s="47">
        <v>3</v>
      </c>
      <c r="R65" s="47">
        <v>1</v>
      </c>
      <c r="S65" s="47">
        <v>12</v>
      </c>
      <c r="T65" s="47">
        <v>11</v>
      </c>
      <c r="U65" s="47">
        <v>3</v>
      </c>
      <c r="V65" s="47">
        <v>3</v>
      </c>
      <c r="W65" s="47">
        <v>0</v>
      </c>
      <c r="X65" s="47">
        <v>0</v>
      </c>
      <c r="Y65" s="47">
        <v>0</v>
      </c>
      <c r="Z65" s="47">
        <v>0</v>
      </c>
      <c r="AA65" s="47">
        <v>0</v>
      </c>
    </row>
    <row r="66" spans="1:27" s="39" customFormat="1" ht="16.5" customHeight="1">
      <c r="A66" s="41"/>
      <c r="B66" s="41"/>
      <c r="C66" s="35"/>
      <c r="D66" s="51"/>
      <c r="E66" s="30">
        <f>(E65/128)*100%</f>
        <v>2.34375E-2</v>
      </c>
      <c r="F66" s="30">
        <f t="shared" ref="F66:O66" si="86">(F65/128)*100%</f>
        <v>5.46875E-2</v>
      </c>
      <c r="G66" s="30">
        <f t="shared" si="86"/>
        <v>3.125E-2</v>
      </c>
      <c r="H66" s="30">
        <f t="shared" si="86"/>
        <v>7.8125E-2</v>
      </c>
      <c r="I66" s="30">
        <f t="shared" si="86"/>
        <v>0.1171875</v>
      </c>
      <c r="J66" s="30">
        <f t="shared" si="86"/>
        <v>0.125</v>
      </c>
      <c r="K66" s="30">
        <f t="shared" si="86"/>
        <v>0.1484375</v>
      </c>
      <c r="L66" s="30">
        <f t="shared" si="86"/>
        <v>0.1640625</v>
      </c>
      <c r="M66" s="30">
        <f t="shared" si="86"/>
        <v>0.2265625</v>
      </c>
      <c r="N66" s="30">
        <f t="shared" si="86"/>
        <v>3.125E-2</v>
      </c>
      <c r="O66" s="30">
        <f t="shared" si="86"/>
        <v>0</v>
      </c>
      <c r="P66" s="51"/>
      <c r="Q66" s="30">
        <f>(Q65/33)*100%</f>
        <v>9.0909090909090912E-2</v>
      </c>
      <c r="R66" s="30">
        <f t="shared" ref="R66:AA66" si="87">(R65/33)*100%</f>
        <v>3.0303030303030304E-2</v>
      </c>
      <c r="S66" s="30">
        <f t="shared" si="87"/>
        <v>0.36363636363636365</v>
      </c>
      <c r="T66" s="30">
        <f t="shared" si="87"/>
        <v>0.33333333333333331</v>
      </c>
      <c r="U66" s="30">
        <f t="shared" si="87"/>
        <v>9.0909090909090912E-2</v>
      </c>
      <c r="V66" s="30">
        <f t="shared" si="87"/>
        <v>9.0909090909090912E-2</v>
      </c>
      <c r="W66" s="30">
        <f t="shared" si="87"/>
        <v>0</v>
      </c>
      <c r="X66" s="30">
        <f t="shared" si="87"/>
        <v>0</v>
      </c>
      <c r="Y66" s="30">
        <f t="shared" si="87"/>
        <v>0</v>
      </c>
      <c r="Z66" s="30">
        <f t="shared" si="87"/>
        <v>0</v>
      </c>
      <c r="AA66" s="30">
        <f t="shared" si="87"/>
        <v>0</v>
      </c>
    </row>
    <row r="67" spans="1:27" s="39" customFormat="1" ht="16.5" customHeight="1">
      <c r="A67" s="47">
        <v>6</v>
      </c>
      <c r="B67" s="45" t="s">
        <v>12</v>
      </c>
      <c r="C67" s="47">
        <v>4</v>
      </c>
      <c r="D67" s="50">
        <f t="shared" ref="D67" si="88">SUM(E67:O67)</f>
        <v>98</v>
      </c>
      <c r="E67" s="47">
        <v>4</v>
      </c>
      <c r="F67" s="47">
        <v>5</v>
      </c>
      <c r="G67" s="47">
        <v>13</v>
      </c>
      <c r="H67" s="47">
        <v>14</v>
      </c>
      <c r="I67" s="47">
        <v>22</v>
      </c>
      <c r="J67" s="47">
        <v>15</v>
      </c>
      <c r="K67" s="47">
        <v>11</v>
      </c>
      <c r="L67" s="47">
        <v>4</v>
      </c>
      <c r="M67" s="47">
        <v>7</v>
      </c>
      <c r="N67" s="47">
        <v>2</v>
      </c>
      <c r="O67" s="47">
        <v>1</v>
      </c>
      <c r="P67" s="50">
        <f t="shared" si="83"/>
        <v>11</v>
      </c>
      <c r="Q67" s="47">
        <v>4</v>
      </c>
      <c r="R67" s="47">
        <v>2</v>
      </c>
      <c r="S67" s="47">
        <v>2</v>
      </c>
      <c r="T67" s="47">
        <v>2</v>
      </c>
      <c r="U67" s="47">
        <v>1</v>
      </c>
      <c r="V67" s="47">
        <v>0</v>
      </c>
      <c r="W67" s="47">
        <v>0</v>
      </c>
      <c r="X67" s="47">
        <v>0</v>
      </c>
      <c r="Y67" s="47">
        <v>0</v>
      </c>
      <c r="Z67" s="47">
        <v>0</v>
      </c>
      <c r="AA67" s="47">
        <v>0</v>
      </c>
    </row>
    <row r="68" spans="1:27" s="39" customFormat="1" ht="16.5" customHeight="1">
      <c r="A68" s="41"/>
      <c r="B68" s="41"/>
      <c r="C68" s="35"/>
      <c r="D68" s="51"/>
      <c r="E68" s="30">
        <f>(E67/98)*100%</f>
        <v>4.0816326530612242E-2</v>
      </c>
      <c r="F68" s="30">
        <f t="shared" ref="F68:O68" si="89">(F67/98)*100%</f>
        <v>5.1020408163265307E-2</v>
      </c>
      <c r="G68" s="30">
        <f t="shared" si="89"/>
        <v>0.1326530612244898</v>
      </c>
      <c r="H68" s="30">
        <f t="shared" si="89"/>
        <v>0.14285714285714285</v>
      </c>
      <c r="I68" s="30">
        <f t="shared" si="89"/>
        <v>0.22448979591836735</v>
      </c>
      <c r="J68" s="30">
        <f t="shared" si="89"/>
        <v>0.15306122448979592</v>
      </c>
      <c r="K68" s="30">
        <f t="shared" si="89"/>
        <v>0.11224489795918367</v>
      </c>
      <c r="L68" s="30">
        <f t="shared" si="89"/>
        <v>4.0816326530612242E-2</v>
      </c>
      <c r="M68" s="30">
        <f t="shared" si="89"/>
        <v>7.1428571428571425E-2</v>
      </c>
      <c r="N68" s="30">
        <f t="shared" si="89"/>
        <v>2.0408163265306121E-2</v>
      </c>
      <c r="O68" s="30">
        <f t="shared" si="89"/>
        <v>1.020408163265306E-2</v>
      </c>
      <c r="P68" s="51"/>
      <c r="Q68" s="30">
        <f>(Q67/11)*100%</f>
        <v>0.36363636363636365</v>
      </c>
      <c r="R68" s="30">
        <f t="shared" ref="R68:AA68" si="90">(R67/11)*100%</f>
        <v>0.18181818181818182</v>
      </c>
      <c r="S68" s="30">
        <f t="shared" si="90"/>
        <v>0.18181818181818182</v>
      </c>
      <c r="T68" s="30">
        <f t="shared" si="90"/>
        <v>0.18181818181818182</v>
      </c>
      <c r="U68" s="30">
        <f t="shared" si="90"/>
        <v>9.0909090909090912E-2</v>
      </c>
      <c r="V68" s="30">
        <f t="shared" si="90"/>
        <v>0</v>
      </c>
      <c r="W68" s="30">
        <f t="shared" si="90"/>
        <v>0</v>
      </c>
      <c r="X68" s="30">
        <f t="shared" si="90"/>
        <v>0</v>
      </c>
      <c r="Y68" s="30">
        <f t="shared" si="90"/>
        <v>0</v>
      </c>
      <c r="Z68" s="30">
        <f t="shared" si="90"/>
        <v>0</v>
      </c>
      <c r="AA68" s="30">
        <f t="shared" si="90"/>
        <v>0</v>
      </c>
    </row>
    <row r="69" spans="1:27" s="39" customFormat="1" ht="16.5" customHeight="1">
      <c r="A69" s="47">
        <v>7</v>
      </c>
      <c r="B69" s="45" t="s">
        <v>45</v>
      </c>
      <c r="C69" s="47">
        <v>4</v>
      </c>
      <c r="D69" s="50">
        <f t="shared" ref="D69" si="91">SUM(E69:O69)</f>
        <v>120</v>
      </c>
      <c r="E69" s="47">
        <v>25</v>
      </c>
      <c r="F69" s="47">
        <v>13</v>
      </c>
      <c r="G69" s="47">
        <v>9</v>
      </c>
      <c r="H69" s="47">
        <v>13</v>
      </c>
      <c r="I69" s="47">
        <v>10</v>
      </c>
      <c r="J69" s="47">
        <v>17</v>
      </c>
      <c r="K69" s="47">
        <v>9</v>
      </c>
      <c r="L69" s="47">
        <v>14</v>
      </c>
      <c r="M69" s="47">
        <v>7</v>
      </c>
      <c r="N69" s="47">
        <v>3</v>
      </c>
      <c r="O69" s="47">
        <v>0</v>
      </c>
      <c r="P69" s="50">
        <f t="shared" ref="P69" si="92">SUM(Q69:AA69)</f>
        <v>9</v>
      </c>
      <c r="Q69" s="47">
        <v>0</v>
      </c>
      <c r="R69" s="47">
        <v>0</v>
      </c>
      <c r="S69" s="47">
        <v>1</v>
      </c>
      <c r="T69" s="47">
        <v>3</v>
      </c>
      <c r="U69" s="47">
        <v>3</v>
      </c>
      <c r="V69" s="47">
        <v>2</v>
      </c>
      <c r="W69" s="47">
        <v>0</v>
      </c>
      <c r="X69" s="47">
        <v>0</v>
      </c>
      <c r="Y69" s="47">
        <v>0</v>
      </c>
      <c r="Z69" s="47">
        <v>0</v>
      </c>
      <c r="AA69" s="47">
        <v>0</v>
      </c>
    </row>
    <row r="70" spans="1:27" s="39" customFormat="1" ht="16.5" customHeight="1">
      <c r="A70" s="41"/>
      <c r="B70" s="41"/>
      <c r="C70" s="35"/>
      <c r="D70" s="51"/>
      <c r="E70" s="30">
        <f>(E69/116)*120%</f>
        <v>0.25862068965517238</v>
      </c>
      <c r="F70" s="30">
        <f t="shared" ref="F70:O70" si="93">(F69/116)*120%</f>
        <v>0.13448275862068965</v>
      </c>
      <c r="G70" s="30">
        <f t="shared" si="93"/>
        <v>9.3103448275862075E-2</v>
      </c>
      <c r="H70" s="30">
        <f t="shared" si="93"/>
        <v>0.13448275862068965</v>
      </c>
      <c r="I70" s="30">
        <f t="shared" si="93"/>
        <v>0.10344827586206896</v>
      </c>
      <c r="J70" s="30">
        <f t="shared" si="93"/>
        <v>0.17586206896551723</v>
      </c>
      <c r="K70" s="30">
        <f t="shared" si="93"/>
        <v>9.3103448275862075E-2</v>
      </c>
      <c r="L70" s="30">
        <f t="shared" si="93"/>
        <v>0.14482758620689656</v>
      </c>
      <c r="M70" s="30">
        <f t="shared" si="93"/>
        <v>7.2413793103448282E-2</v>
      </c>
      <c r="N70" s="30">
        <f t="shared" si="93"/>
        <v>3.1034482758620689E-2</v>
      </c>
      <c r="O70" s="30">
        <f t="shared" si="93"/>
        <v>0</v>
      </c>
      <c r="P70" s="51"/>
      <c r="Q70" s="30">
        <f>(Q69/9)*100%</f>
        <v>0</v>
      </c>
      <c r="R70" s="30">
        <f t="shared" ref="R70:AA70" si="94">(R69/9)*100%</f>
        <v>0</v>
      </c>
      <c r="S70" s="30">
        <f t="shared" si="94"/>
        <v>0.1111111111111111</v>
      </c>
      <c r="T70" s="30">
        <f t="shared" si="94"/>
        <v>0.33333333333333331</v>
      </c>
      <c r="U70" s="30">
        <f t="shared" si="94"/>
        <v>0.33333333333333331</v>
      </c>
      <c r="V70" s="30">
        <f t="shared" si="94"/>
        <v>0.22222222222222221</v>
      </c>
      <c r="W70" s="30">
        <f t="shared" si="94"/>
        <v>0</v>
      </c>
      <c r="X70" s="30">
        <f t="shared" si="94"/>
        <v>0</v>
      </c>
      <c r="Y70" s="30">
        <f t="shared" si="94"/>
        <v>0</v>
      </c>
      <c r="Z70" s="30">
        <f t="shared" si="94"/>
        <v>0</v>
      </c>
      <c r="AA70" s="30">
        <f t="shared" si="94"/>
        <v>0</v>
      </c>
    </row>
    <row r="71" spans="1:27" s="39" customFormat="1" ht="16.5" customHeight="1">
      <c r="A71" s="47">
        <v>8</v>
      </c>
      <c r="B71" s="45" t="s">
        <v>46</v>
      </c>
      <c r="C71" s="47">
        <v>4</v>
      </c>
      <c r="D71" s="50">
        <f t="shared" ref="D71" si="95">SUM(E71:O71)</f>
        <v>140</v>
      </c>
      <c r="E71" s="47">
        <v>13</v>
      </c>
      <c r="F71" s="47">
        <v>8</v>
      </c>
      <c r="G71" s="47">
        <v>10</v>
      </c>
      <c r="H71" s="47">
        <v>18</v>
      </c>
      <c r="I71" s="47">
        <v>15</v>
      </c>
      <c r="J71" s="47">
        <v>12</v>
      </c>
      <c r="K71" s="47">
        <v>19</v>
      </c>
      <c r="L71" s="47">
        <v>14</v>
      </c>
      <c r="M71" s="47">
        <v>18</v>
      </c>
      <c r="N71" s="47">
        <v>13</v>
      </c>
      <c r="O71" s="47">
        <v>0</v>
      </c>
      <c r="P71" s="50">
        <f t="shared" ref="P71" si="96">SUM(Q71:AA71)</f>
        <v>21</v>
      </c>
      <c r="Q71" s="47">
        <v>3</v>
      </c>
      <c r="R71" s="47">
        <v>1</v>
      </c>
      <c r="S71" s="47">
        <v>2</v>
      </c>
      <c r="T71" s="47">
        <v>2</v>
      </c>
      <c r="U71" s="47">
        <v>4</v>
      </c>
      <c r="V71" s="47">
        <v>4</v>
      </c>
      <c r="W71" s="47">
        <v>3</v>
      </c>
      <c r="X71" s="47">
        <v>1</v>
      </c>
      <c r="Y71" s="47">
        <v>1</v>
      </c>
      <c r="Z71" s="47">
        <v>0</v>
      </c>
      <c r="AA71" s="47">
        <v>0</v>
      </c>
    </row>
    <row r="72" spans="1:27" s="39" customFormat="1" ht="16.5" customHeight="1">
      <c r="A72" s="41"/>
      <c r="B72" s="41"/>
      <c r="C72" s="35"/>
      <c r="D72" s="51"/>
      <c r="E72" s="30">
        <f>(E71/140)*100%</f>
        <v>9.285714285714286E-2</v>
      </c>
      <c r="F72" s="30">
        <f t="shared" ref="F72:O72" si="97">(F71/140)*100%</f>
        <v>5.7142857142857141E-2</v>
      </c>
      <c r="G72" s="30">
        <f t="shared" si="97"/>
        <v>7.1428571428571425E-2</v>
      </c>
      <c r="H72" s="30">
        <f t="shared" si="97"/>
        <v>0.12857142857142856</v>
      </c>
      <c r="I72" s="30">
        <f t="shared" si="97"/>
        <v>0.10714285714285714</v>
      </c>
      <c r="J72" s="30">
        <f t="shared" si="97"/>
        <v>8.5714285714285715E-2</v>
      </c>
      <c r="K72" s="30">
        <f t="shared" si="97"/>
        <v>0.1357142857142857</v>
      </c>
      <c r="L72" s="30">
        <f t="shared" si="97"/>
        <v>0.1</v>
      </c>
      <c r="M72" s="30">
        <f t="shared" si="97"/>
        <v>0.12857142857142856</v>
      </c>
      <c r="N72" s="30">
        <f t="shared" si="97"/>
        <v>9.285714285714286E-2</v>
      </c>
      <c r="O72" s="30">
        <f t="shared" si="97"/>
        <v>0</v>
      </c>
      <c r="P72" s="51"/>
      <c r="Q72" s="30">
        <f>(Q71/21)*100%</f>
        <v>0.14285714285714285</v>
      </c>
      <c r="R72" s="30">
        <f t="shared" ref="R72:AA72" si="98">(R71/21)*100%</f>
        <v>4.7619047619047616E-2</v>
      </c>
      <c r="S72" s="30">
        <f t="shared" si="98"/>
        <v>9.5238095238095233E-2</v>
      </c>
      <c r="T72" s="30">
        <f t="shared" si="98"/>
        <v>9.5238095238095233E-2</v>
      </c>
      <c r="U72" s="30">
        <f t="shared" si="98"/>
        <v>0.19047619047619047</v>
      </c>
      <c r="V72" s="30">
        <f t="shared" si="98"/>
        <v>0.19047619047619047</v>
      </c>
      <c r="W72" s="30">
        <f t="shared" si="98"/>
        <v>0.14285714285714285</v>
      </c>
      <c r="X72" s="30">
        <f t="shared" si="98"/>
        <v>4.7619047619047616E-2</v>
      </c>
      <c r="Y72" s="30">
        <f t="shared" si="98"/>
        <v>4.7619047619047616E-2</v>
      </c>
      <c r="Z72" s="30">
        <f t="shared" si="98"/>
        <v>0</v>
      </c>
      <c r="AA72" s="30">
        <f t="shared" si="98"/>
        <v>0</v>
      </c>
    </row>
    <row r="73" spans="1:27" s="39" customFormat="1" ht="16.5" customHeight="1">
      <c r="A73" s="47">
        <v>9</v>
      </c>
      <c r="B73" s="45" t="s">
        <v>16</v>
      </c>
      <c r="C73" s="47">
        <v>4</v>
      </c>
      <c r="D73" s="50">
        <f t="shared" ref="D73" si="99">SUM(E73:O73)</f>
        <v>114</v>
      </c>
      <c r="E73" s="47">
        <v>8</v>
      </c>
      <c r="F73" s="47">
        <v>7</v>
      </c>
      <c r="G73" s="47">
        <v>13</v>
      </c>
      <c r="H73" s="47">
        <v>10</v>
      </c>
      <c r="I73" s="47">
        <v>13</v>
      </c>
      <c r="J73" s="47">
        <v>12</v>
      </c>
      <c r="K73" s="47">
        <v>16</v>
      </c>
      <c r="L73" s="47">
        <v>13</v>
      </c>
      <c r="M73" s="47">
        <v>20</v>
      </c>
      <c r="N73" s="47">
        <v>2</v>
      </c>
      <c r="O73" s="47">
        <v>0</v>
      </c>
      <c r="P73" s="50">
        <f t="shared" ref="P73" si="100">SUM(Q73:AA73)</f>
        <v>31</v>
      </c>
      <c r="Q73" s="47">
        <v>4</v>
      </c>
      <c r="R73" s="47">
        <v>6</v>
      </c>
      <c r="S73" s="47">
        <v>2</v>
      </c>
      <c r="T73" s="47">
        <v>2</v>
      </c>
      <c r="U73" s="47">
        <v>5</v>
      </c>
      <c r="V73" s="47">
        <v>2</v>
      </c>
      <c r="W73" s="47">
        <v>4</v>
      </c>
      <c r="X73" s="47">
        <v>3</v>
      </c>
      <c r="Y73" s="47">
        <v>2</v>
      </c>
      <c r="Z73" s="47">
        <v>1</v>
      </c>
      <c r="AA73" s="47">
        <v>0</v>
      </c>
    </row>
    <row r="74" spans="1:27" s="39" customFormat="1" ht="16.5" customHeight="1">
      <c r="A74" s="42"/>
      <c r="B74" s="42"/>
      <c r="C74" s="48"/>
      <c r="D74" s="51"/>
      <c r="E74" s="30">
        <f>(E73/114)*100%</f>
        <v>7.0175438596491224E-2</v>
      </c>
      <c r="F74" s="30">
        <f t="shared" ref="F74:O74" si="101">(F73/114)*100%</f>
        <v>6.1403508771929821E-2</v>
      </c>
      <c r="G74" s="30">
        <f t="shared" si="101"/>
        <v>0.11403508771929824</v>
      </c>
      <c r="H74" s="30">
        <f t="shared" si="101"/>
        <v>8.771929824561403E-2</v>
      </c>
      <c r="I74" s="30">
        <f t="shared" si="101"/>
        <v>0.11403508771929824</v>
      </c>
      <c r="J74" s="30">
        <f t="shared" si="101"/>
        <v>0.10526315789473684</v>
      </c>
      <c r="K74" s="30">
        <f t="shared" si="101"/>
        <v>0.14035087719298245</v>
      </c>
      <c r="L74" s="30">
        <f t="shared" si="101"/>
        <v>0.11403508771929824</v>
      </c>
      <c r="M74" s="30">
        <f t="shared" si="101"/>
        <v>0.17543859649122806</v>
      </c>
      <c r="N74" s="30">
        <f t="shared" si="101"/>
        <v>1.7543859649122806E-2</v>
      </c>
      <c r="O74" s="30">
        <f t="shared" si="101"/>
        <v>0</v>
      </c>
      <c r="P74" s="51"/>
      <c r="Q74" s="30">
        <f>(Q73/31)*100%</f>
        <v>0.12903225806451613</v>
      </c>
      <c r="R74" s="30">
        <f t="shared" ref="R74:AA74" si="102">(R73/31)*100%</f>
        <v>0.19354838709677419</v>
      </c>
      <c r="S74" s="30">
        <f t="shared" si="102"/>
        <v>6.4516129032258063E-2</v>
      </c>
      <c r="T74" s="30">
        <f t="shared" si="102"/>
        <v>6.4516129032258063E-2</v>
      </c>
      <c r="U74" s="30">
        <f t="shared" si="102"/>
        <v>0.16129032258064516</v>
      </c>
      <c r="V74" s="30">
        <f t="shared" si="102"/>
        <v>6.4516129032258063E-2</v>
      </c>
      <c r="W74" s="30">
        <f t="shared" si="102"/>
        <v>0.12903225806451613</v>
      </c>
      <c r="X74" s="30">
        <f t="shared" si="102"/>
        <v>9.6774193548387094E-2</v>
      </c>
      <c r="Y74" s="30">
        <f t="shared" si="102"/>
        <v>6.4516129032258063E-2</v>
      </c>
      <c r="Z74" s="30">
        <f t="shared" si="102"/>
        <v>3.2258064516129031E-2</v>
      </c>
      <c r="AA74" s="30">
        <f t="shared" si="102"/>
        <v>0</v>
      </c>
    </row>
    <row r="75" spans="1:27" s="39" customFormat="1" ht="16.5" customHeight="1">
      <c r="A75" s="85"/>
      <c r="B75" s="66" t="s">
        <v>54</v>
      </c>
      <c r="C75" s="66"/>
      <c r="D75" s="69">
        <f>SUM(D57:D74)</f>
        <v>1111</v>
      </c>
      <c r="E75" s="67">
        <f>SUM(E57,E59,E61,E63,E65,E67,E69,E71,E73)</f>
        <v>95</v>
      </c>
      <c r="F75" s="67">
        <f t="shared" ref="F75:AA75" si="103">SUM(F57,F59,F61,F63,F65,F67,F69,F71,F73)</f>
        <v>64</v>
      </c>
      <c r="G75" s="67">
        <f t="shared" si="103"/>
        <v>80</v>
      </c>
      <c r="H75" s="67">
        <f t="shared" si="103"/>
        <v>113</v>
      </c>
      <c r="I75" s="67">
        <f t="shared" si="103"/>
        <v>134</v>
      </c>
      <c r="J75" s="67">
        <f t="shared" si="103"/>
        <v>126</v>
      </c>
      <c r="K75" s="67">
        <f t="shared" si="103"/>
        <v>138</v>
      </c>
      <c r="L75" s="67">
        <f t="shared" si="103"/>
        <v>130</v>
      </c>
      <c r="M75" s="67">
        <f t="shared" si="103"/>
        <v>166</v>
      </c>
      <c r="N75" s="67">
        <f t="shared" si="103"/>
        <v>61</v>
      </c>
      <c r="O75" s="67">
        <f t="shared" si="103"/>
        <v>4</v>
      </c>
      <c r="P75" s="69">
        <f>SUM(P57:P74)</f>
        <v>220</v>
      </c>
      <c r="Q75" s="67">
        <f t="shared" si="103"/>
        <v>43</v>
      </c>
      <c r="R75" s="67">
        <f t="shared" si="103"/>
        <v>18</v>
      </c>
      <c r="S75" s="67">
        <f t="shared" si="103"/>
        <v>38</v>
      </c>
      <c r="T75" s="67">
        <f t="shared" si="103"/>
        <v>34</v>
      </c>
      <c r="U75" s="67">
        <f t="shared" si="103"/>
        <v>27</v>
      </c>
      <c r="V75" s="67">
        <f t="shared" si="103"/>
        <v>17</v>
      </c>
      <c r="W75" s="67">
        <f t="shared" si="103"/>
        <v>18</v>
      </c>
      <c r="X75" s="67">
        <f t="shared" si="103"/>
        <v>18</v>
      </c>
      <c r="Y75" s="67">
        <f t="shared" si="103"/>
        <v>6</v>
      </c>
      <c r="Z75" s="67">
        <f t="shared" si="103"/>
        <v>1</v>
      </c>
      <c r="AA75" s="67">
        <f t="shared" si="103"/>
        <v>0</v>
      </c>
    </row>
    <row r="76" spans="1:27" s="39" customFormat="1" ht="16.5" customHeight="1">
      <c r="A76" s="85"/>
      <c r="B76" s="66"/>
      <c r="C76" s="66"/>
      <c r="D76" s="69"/>
      <c r="E76" s="68">
        <f>(E75/1111)*100%</f>
        <v>8.5508550855085505E-2</v>
      </c>
      <c r="F76" s="68">
        <f t="shared" ref="F76:O76" si="104">(F75/1111)*100%</f>
        <v>5.7605760576057603E-2</v>
      </c>
      <c r="G76" s="68">
        <f t="shared" si="104"/>
        <v>7.2007200720072009E-2</v>
      </c>
      <c r="H76" s="68">
        <f t="shared" si="104"/>
        <v>0.10171017101710171</v>
      </c>
      <c r="I76" s="68">
        <f t="shared" si="104"/>
        <v>0.12061206120612061</v>
      </c>
      <c r="J76" s="68">
        <f t="shared" si="104"/>
        <v>0.11341134113411341</v>
      </c>
      <c r="K76" s="68">
        <f t="shared" si="104"/>
        <v>0.12421242124212421</v>
      </c>
      <c r="L76" s="68">
        <f t="shared" si="104"/>
        <v>0.11701170117011701</v>
      </c>
      <c r="M76" s="68">
        <f t="shared" si="104"/>
        <v>0.14941494149414941</v>
      </c>
      <c r="N76" s="68">
        <f t="shared" si="104"/>
        <v>5.4905490549054907E-2</v>
      </c>
      <c r="O76" s="68">
        <f t="shared" si="104"/>
        <v>3.6003600360036002E-3</v>
      </c>
      <c r="P76" s="67"/>
      <c r="Q76" s="68">
        <f>(Q75/220)*100%</f>
        <v>0.19545454545454546</v>
      </c>
      <c r="R76" s="68">
        <f t="shared" ref="R76:AA76" si="105">(R75/220)*100%</f>
        <v>8.1818181818181818E-2</v>
      </c>
      <c r="S76" s="68">
        <f t="shared" si="105"/>
        <v>0.17272727272727273</v>
      </c>
      <c r="T76" s="68">
        <f t="shared" si="105"/>
        <v>0.15454545454545454</v>
      </c>
      <c r="U76" s="68">
        <f t="shared" si="105"/>
        <v>0.12272727272727273</v>
      </c>
      <c r="V76" s="68">
        <f t="shared" si="105"/>
        <v>7.7272727272727271E-2</v>
      </c>
      <c r="W76" s="68">
        <f t="shared" si="105"/>
        <v>8.1818181818181818E-2</v>
      </c>
      <c r="X76" s="68">
        <f t="shared" si="105"/>
        <v>8.1818181818181818E-2</v>
      </c>
      <c r="Y76" s="68">
        <f t="shared" si="105"/>
        <v>2.7272727272727271E-2</v>
      </c>
      <c r="Z76" s="68">
        <f t="shared" si="105"/>
        <v>4.5454545454545452E-3</v>
      </c>
      <c r="AA76" s="68">
        <f t="shared" si="105"/>
        <v>0</v>
      </c>
    </row>
    <row r="77" spans="1:27" s="39" customFormat="1" ht="21" customHeight="1">
      <c r="B77" s="80" t="s">
        <v>56</v>
      </c>
      <c r="C77" s="81"/>
      <c r="D77" s="82"/>
      <c r="E77" s="82" t="s">
        <v>21</v>
      </c>
      <c r="F77" s="82" t="s">
        <v>22</v>
      </c>
      <c r="G77" s="82" t="s">
        <v>23</v>
      </c>
      <c r="H77" s="82" t="s">
        <v>24</v>
      </c>
      <c r="I77" s="82" t="s">
        <v>25</v>
      </c>
      <c r="J77" s="82" t="s">
        <v>26</v>
      </c>
      <c r="K77" s="82" t="s">
        <v>27</v>
      </c>
      <c r="L77" s="82" t="s">
        <v>28</v>
      </c>
      <c r="M77" s="83" t="s">
        <v>29</v>
      </c>
      <c r="N77" s="83" t="s">
        <v>47</v>
      </c>
      <c r="O77" s="84" t="s">
        <v>48</v>
      </c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4"/>
    </row>
    <row r="78" spans="1:27" s="39" customFormat="1" ht="21" customHeight="1">
      <c r="B78" s="66" t="s">
        <v>55</v>
      </c>
      <c r="C78" s="66"/>
      <c r="D78" s="69"/>
      <c r="E78" s="70">
        <v>0.09</v>
      </c>
      <c r="F78" s="70">
        <v>0.06</v>
      </c>
      <c r="G78" s="70">
        <v>7.0000000000000007E-2</v>
      </c>
      <c r="H78" s="70">
        <v>0.1</v>
      </c>
      <c r="I78" s="70">
        <v>0.12</v>
      </c>
      <c r="J78" s="70">
        <v>0.11</v>
      </c>
      <c r="K78" s="70">
        <v>0.12</v>
      </c>
      <c r="L78" s="70">
        <v>0.12</v>
      </c>
      <c r="M78" s="70">
        <v>0.15</v>
      </c>
      <c r="N78" s="70">
        <v>0.05</v>
      </c>
      <c r="O78" s="70">
        <v>0</v>
      </c>
      <c r="P78" s="75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</row>
    <row r="79" spans="1:27" s="39" customFormat="1" ht="21" customHeight="1">
      <c r="B79" s="66" t="s">
        <v>20</v>
      </c>
      <c r="C79" s="66"/>
      <c r="D79" s="69"/>
      <c r="E79" s="70">
        <v>0.2</v>
      </c>
      <c r="F79" s="70">
        <v>0.08</v>
      </c>
      <c r="G79" s="70">
        <v>0.17</v>
      </c>
      <c r="H79" s="70">
        <v>0.15</v>
      </c>
      <c r="I79" s="70">
        <v>0.12</v>
      </c>
      <c r="J79" s="70">
        <v>0.08</v>
      </c>
      <c r="K79" s="70">
        <v>0.08</v>
      </c>
      <c r="L79" s="70">
        <v>0.08</v>
      </c>
      <c r="M79" s="71">
        <v>0.03</v>
      </c>
      <c r="N79" s="71">
        <v>0</v>
      </c>
      <c r="O79" s="71">
        <v>0</v>
      </c>
      <c r="P79" s="75"/>
      <c r="Q79" s="75"/>
      <c r="R79" s="75"/>
      <c r="S79" s="75"/>
      <c r="T79" s="75"/>
      <c r="U79" s="75"/>
      <c r="V79" s="75"/>
      <c r="W79" s="75"/>
      <c r="X79" s="75"/>
      <c r="Y79" s="76"/>
      <c r="Z79" s="76"/>
      <c r="AA79" s="76"/>
    </row>
    <row r="80" spans="1:27" s="39" customFormat="1" ht="21" customHeight="1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40"/>
      <c r="P80" s="16"/>
      <c r="Q80" s="16"/>
      <c r="R80" s="16"/>
      <c r="S80" s="16"/>
      <c r="T80" s="16"/>
      <c r="U80" s="16"/>
      <c r="V80" s="16"/>
      <c r="W80" s="16"/>
      <c r="X80" s="16"/>
    </row>
    <row r="81" spans="1:27" s="15" customFormat="1" ht="21" customHeight="1">
      <c r="A81" s="17" t="s">
        <v>60</v>
      </c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</row>
    <row r="82" spans="1:27" s="15" customFormat="1" ht="27" customHeight="1">
      <c r="A82" s="52" t="s">
        <v>18</v>
      </c>
      <c r="B82" s="52" t="s">
        <v>19</v>
      </c>
      <c r="C82" s="53" t="s">
        <v>36</v>
      </c>
      <c r="D82" s="55" t="s">
        <v>30</v>
      </c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5" t="s">
        <v>20</v>
      </c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79"/>
    </row>
    <row r="83" spans="1:27" s="15" customFormat="1" ht="27" customHeight="1">
      <c r="A83" s="52"/>
      <c r="B83" s="52"/>
      <c r="C83" s="54"/>
      <c r="D83" s="44" t="s">
        <v>49</v>
      </c>
      <c r="E83" s="44" t="s">
        <v>21</v>
      </c>
      <c r="F83" s="44" t="s">
        <v>22</v>
      </c>
      <c r="G83" s="44" t="s">
        <v>23</v>
      </c>
      <c r="H83" s="44" t="s">
        <v>24</v>
      </c>
      <c r="I83" s="44" t="s">
        <v>25</v>
      </c>
      <c r="J83" s="44" t="s">
        <v>26</v>
      </c>
      <c r="K83" s="44" t="s">
        <v>27</v>
      </c>
      <c r="L83" s="44" t="s">
        <v>28</v>
      </c>
      <c r="M83" s="25" t="s">
        <v>29</v>
      </c>
      <c r="N83" s="25" t="s">
        <v>47</v>
      </c>
      <c r="O83" s="25" t="s">
        <v>48</v>
      </c>
      <c r="P83" s="43" t="s">
        <v>49</v>
      </c>
      <c r="Q83" s="43" t="s">
        <v>21</v>
      </c>
      <c r="R83" s="43" t="s">
        <v>22</v>
      </c>
      <c r="S83" s="43" t="s">
        <v>23</v>
      </c>
      <c r="T83" s="43" t="s">
        <v>24</v>
      </c>
      <c r="U83" s="43" t="s">
        <v>25</v>
      </c>
      <c r="V83" s="43" t="s">
        <v>26</v>
      </c>
      <c r="W83" s="43" t="s">
        <v>27</v>
      </c>
      <c r="X83" s="43" t="s">
        <v>28</v>
      </c>
      <c r="Y83" s="43" t="s">
        <v>29</v>
      </c>
      <c r="Z83" s="43" t="s">
        <v>47</v>
      </c>
      <c r="AA83" s="43" t="s">
        <v>48</v>
      </c>
    </row>
    <row r="84" spans="1:27" s="15" customFormat="1" ht="27" customHeight="1">
      <c r="A84" s="47">
        <v>1</v>
      </c>
      <c r="B84" s="45" t="s">
        <v>51</v>
      </c>
      <c r="C84" s="47">
        <v>2</v>
      </c>
      <c r="D84" s="50">
        <f>SUM(E84:O84)</f>
        <v>41</v>
      </c>
      <c r="E84" s="47">
        <v>2</v>
      </c>
      <c r="F84" s="47">
        <v>4</v>
      </c>
      <c r="G84" s="47">
        <v>11</v>
      </c>
      <c r="H84" s="47">
        <v>12</v>
      </c>
      <c r="I84" s="47">
        <v>7</v>
      </c>
      <c r="J84" s="47">
        <v>2</v>
      </c>
      <c r="K84" s="47">
        <v>3</v>
      </c>
      <c r="L84" s="47">
        <v>0</v>
      </c>
      <c r="M84" s="47">
        <v>0</v>
      </c>
      <c r="N84" s="47">
        <v>0</v>
      </c>
      <c r="O84" s="47">
        <v>0</v>
      </c>
      <c r="P84" s="50">
        <f>SUM(Q84:AA84)</f>
        <v>19</v>
      </c>
      <c r="Q84" s="47">
        <v>7</v>
      </c>
      <c r="R84" s="47">
        <v>0</v>
      </c>
      <c r="S84" s="47">
        <v>0</v>
      </c>
      <c r="T84" s="47">
        <v>1</v>
      </c>
      <c r="U84" s="47">
        <v>2</v>
      </c>
      <c r="V84" s="47">
        <v>0</v>
      </c>
      <c r="W84" s="47">
        <v>2</v>
      </c>
      <c r="X84" s="47">
        <v>3</v>
      </c>
      <c r="Y84" s="47">
        <v>4</v>
      </c>
      <c r="Z84" s="47">
        <v>0</v>
      </c>
      <c r="AA84" s="47">
        <v>0</v>
      </c>
    </row>
    <row r="85" spans="1:27" s="15" customFormat="1" ht="27" customHeight="1">
      <c r="A85" s="46"/>
      <c r="B85" s="46"/>
      <c r="C85" s="46"/>
      <c r="D85" s="51"/>
      <c r="E85" s="30">
        <f>(E84/41)*100%</f>
        <v>4.878048780487805E-2</v>
      </c>
      <c r="F85" s="30">
        <f t="shared" ref="F85:O85" si="106">(F84/41)*100%</f>
        <v>9.7560975609756101E-2</v>
      </c>
      <c r="G85" s="30">
        <f t="shared" si="106"/>
        <v>0.26829268292682928</v>
      </c>
      <c r="H85" s="30">
        <f t="shared" si="106"/>
        <v>0.29268292682926828</v>
      </c>
      <c r="I85" s="30">
        <f t="shared" si="106"/>
        <v>0.17073170731707318</v>
      </c>
      <c r="J85" s="30">
        <f t="shared" si="106"/>
        <v>4.878048780487805E-2</v>
      </c>
      <c r="K85" s="30">
        <f t="shared" si="106"/>
        <v>7.3170731707317069E-2</v>
      </c>
      <c r="L85" s="30">
        <f t="shared" si="106"/>
        <v>0</v>
      </c>
      <c r="M85" s="30">
        <f t="shared" si="106"/>
        <v>0</v>
      </c>
      <c r="N85" s="30">
        <f t="shared" si="106"/>
        <v>0</v>
      </c>
      <c r="O85" s="30">
        <f t="shared" si="106"/>
        <v>0</v>
      </c>
      <c r="P85" s="51"/>
      <c r="Q85" s="30">
        <f>(Q84/19)*100%</f>
        <v>0.36842105263157893</v>
      </c>
      <c r="R85" s="30">
        <f t="shared" ref="R85:AA85" si="107">(R84/19)*100%</f>
        <v>0</v>
      </c>
      <c r="S85" s="30">
        <f t="shared" si="107"/>
        <v>0</v>
      </c>
      <c r="T85" s="30">
        <f t="shared" si="107"/>
        <v>5.2631578947368418E-2</v>
      </c>
      <c r="U85" s="30">
        <f t="shared" si="107"/>
        <v>0.10526315789473684</v>
      </c>
      <c r="V85" s="30">
        <f t="shared" si="107"/>
        <v>0</v>
      </c>
      <c r="W85" s="30">
        <f t="shared" si="107"/>
        <v>0.10526315789473684</v>
      </c>
      <c r="X85" s="30">
        <f t="shared" si="107"/>
        <v>0.15789473684210525</v>
      </c>
      <c r="Y85" s="30">
        <f t="shared" si="107"/>
        <v>0.21052631578947367</v>
      </c>
      <c r="Z85" s="30">
        <f t="shared" si="107"/>
        <v>0</v>
      </c>
      <c r="AA85" s="30">
        <f t="shared" si="107"/>
        <v>0</v>
      </c>
    </row>
    <row r="86" spans="1:27" ht="19.5" customHeight="1">
      <c r="B86" s="66" t="s">
        <v>54</v>
      </c>
      <c r="C86" s="66"/>
      <c r="D86" s="69">
        <f>SUM(D84)</f>
        <v>41</v>
      </c>
      <c r="E86" s="67">
        <f>SUM(E84)</f>
        <v>2</v>
      </c>
      <c r="F86" s="67">
        <f t="shared" ref="F86:O86" si="108">SUM(F84)</f>
        <v>4</v>
      </c>
      <c r="G86" s="67">
        <f t="shared" si="108"/>
        <v>11</v>
      </c>
      <c r="H86" s="67">
        <f t="shared" si="108"/>
        <v>12</v>
      </c>
      <c r="I86" s="67">
        <f t="shared" si="108"/>
        <v>7</v>
      </c>
      <c r="J86" s="67">
        <f t="shared" si="108"/>
        <v>2</v>
      </c>
      <c r="K86" s="67">
        <f t="shared" si="108"/>
        <v>3</v>
      </c>
      <c r="L86" s="67">
        <f t="shared" si="108"/>
        <v>0</v>
      </c>
      <c r="M86" s="67">
        <f t="shared" si="108"/>
        <v>0</v>
      </c>
      <c r="N86" s="67">
        <f t="shared" si="108"/>
        <v>0</v>
      </c>
      <c r="O86" s="67">
        <f t="shared" si="108"/>
        <v>0</v>
      </c>
      <c r="P86" s="69">
        <f>SUM(P84)</f>
        <v>19</v>
      </c>
      <c r="Q86" s="67">
        <f>SUM(Q84)</f>
        <v>7</v>
      </c>
      <c r="R86" s="67">
        <f t="shared" ref="R86:AA86" si="109">SUM(R84)</f>
        <v>0</v>
      </c>
      <c r="S86" s="67">
        <f t="shared" si="109"/>
        <v>0</v>
      </c>
      <c r="T86" s="67">
        <f t="shared" si="109"/>
        <v>1</v>
      </c>
      <c r="U86" s="67">
        <f t="shared" si="109"/>
        <v>2</v>
      </c>
      <c r="V86" s="67">
        <f t="shared" si="109"/>
        <v>0</v>
      </c>
      <c r="W86" s="67">
        <f t="shared" si="109"/>
        <v>2</v>
      </c>
      <c r="X86" s="67">
        <f t="shared" si="109"/>
        <v>3</v>
      </c>
      <c r="Y86" s="67">
        <f t="shared" si="109"/>
        <v>4</v>
      </c>
      <c r="Z86" s="67">
        <f t="shared" si="109"/>
        <v>0</v>
      </c>
      <c r="AA86" s="67">
        <f t="shared" si="109"/>
        <v>0</v>
      </c>
    </row>
    <row r="87" spans="1:27" ht="19.5" customHeight="1">
      <c r="B87" s="66"/>
      <c r="C87" s="66"/>
      <c r="D87" s="69"/>
      <c r="E87" s="68">
        <f>(E86/41)*100%</f>
        <v>4.878048780487805E-2</v>
      </c>
      <c r="F87" s="68">
        <f t="shared" ref="F87:O87" si="110">(F86/41)*100%</f>
        <v>9.7560975609756101E-2</v>
      </c>
      <c r="G87" s="68">
        <f t="shared" si="110"/>
        <v>0.26829268292682928</v>
      </c>
      <c r="H87" s="68">
        <f t="shared" si="110"/>
        <v>0.29268292682926828</v>
      </c>
      <c r="I87" s="68">
        <f t="shared" si="110"/>
        <v>0.17073170731707318</v>
      </c>
      <c r="J87" s="68">
        <f t="shared" si="110"/>
        <v>4.878048780487805E-2</v>
      </c>
      <c r="K87" s="68">
        <f t="shared" si="110"/>
        <v>7.3170731707317069E-2</v>
      </c>
      <c r="L87" s="68">
        <f t="shared" si="110"/>
        <v>0</v>
      </c>
      <c r="M87" s="68">
        <f t="shared" si="110"/>
        <v>0</v>
      </c>
      <c r="N87" s="68">
        <f t="shared" si="110"/>
        <v>0</v>
      </c>
      <c r="O87" s="68">
        <f t="shared" si="110"/>
        <v>0</v>
      </c>
      <c r="P87" s="67"/>
      <c r="Q87" s="68">
        <f>(Q86/19)*100%</f>
        <v>0.36842105263157893</v>
      </c>
      <c r="R87" s="68">
        <f t="shared" ref="R87:AA87" si="111">(R86/19)*100%</f>
        <v>0</v>
      </c>
      <c r="S87" s="68">
        <f t="shared" si="111"/>
        <v>0</v>
      </c>
      <c r="T87" s="68">
        <f t="shared" si="111"/>
        <v>5.2631578947368418E-2</v>
      </c>
      <c r="U87" s="68">
        <f t="shared" si="111"/>
        <v>0.10526315789473684</v>
      </c>
      <c r="V87" s="68">
        <f t="shared" si="111"/>
        <v>0</v>
      </c>
      <c r="W87" s="68">
        <f t="shared" si="111"/>
        <v>0.10526315789473684</v>
      </c>
      <c r="X87" s="68">
        <f t="shared" si="111"/>
        <v>0.15789473684210525</v>
      </c>
      <c r="Y87" s="68">
        <f t="shared" si="111"/>
        <v>0.21052631578947367</v>
      </c>
      <c r="Z87" s="68">
        <f t="shared" si="111"/>
        <v>0</v>
      </c>
      <c r="AA87" s="68">
        <f t="shared" si="111"/>
        <v>0</v>
      </c>
    </row>
    <row r="88" spans="1:27" ht="19.5" customHeight="1">
      <c r="B88" s="80" t="s">
        <v>56</v>
      </c>
      <c r="C88" s="81"/>
      <c r="D88" s="82"/>
      <c r="E88" s="82" t="s">
        <v>21</v>
      </c>
      <c r="F88" s="82" t="s">
        <v>22</v>
      </c>
      <c r="G88" s="82" t="s">
        <v>23</v>
      </c>
      <c r="H88" s="82" t="s">
        <v>24</v>
      </c>
      <c r="I88" s="82" t="s">
        <v>25</v>
      </c>
      <c r="J88" s="82" t="s">
        <v>26</v>
      </c>
      <c r="K88" s="82" t="s">
        <v>27</v>
      </c>
      <c r="L88" s="82" t="s">
        <v>28</v>
      </c>
      <c r="M88" s="83" t="s">
        <v>29</v>
      </c>
      <c r="N88" s="83" t="s">
        <v>47</v>
      </c>
      <c r="O88" s="84" t="s">
        <v>48</v>
      </c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4"/>
    </row>
    <row r="89" spans="1:27" ht="19.5" customHeight="1">
      <c r="B89" s="66" t="s">
        <v>55</v>
      </c>
      <c r="C89" s="66"/>
      <c r="D89" s="69"/>
      <c r="E89" s="70">
        <v>0.09</v>
      </c>
      <c r="F89" s="70">
        <v>0.06</v>
      </c>
      <c r="G89" s="70">
        <v>7.0000000000000007E-2</v>
      </c>
      <c r="H89" s="70">
        <v>0.1</v>
      </c>
      <c r="I89" s="70">
        <v>0.12</v>
      </c>
      <c r="J89" s="70">
        <v>0.11</v>
      </c>
      <c r="K89" s="70">
        <v>0.12</v>
      </c>
      <c r="L89" s="70">
        <v>0.12</v>
      </c>
      <c r="M89" s="70">
        <v>0.15</v>
      </c>
      <c r="N89" s="70">
        <v>0.05</v>
      </c>
      <c r="O89" s="70">
        <v>0</v>
      </c>
      <c r="P89" s="75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</row>
    <row r="90" spans="1:27" ht="19.5" customHeight="1">
      <c r="B90" s="66" t="s">
        <v>20</v>
      </c>
      <c r="C90" s="66"/>
      <c r="D90" s="69"/>
      <c r="E90" s="70">
        <v>0.2</v>
      </c>
      <c r="F90" s="70">
        <v>0.08</v>
      </c>
      <c r="G90" s="70">
        <v>0.17</v>
      </c>
      <c r="H90" s="70">
        <v>0.15</v>
      </c>
      <c r="I90" s="70">
        <v>0.12</v>
      </c>
      <c r="J90" s="70">
        <v>0.08</v>
      </c>
      <c r="K90" s="70">
        <v>0.08</v>
      </c>
      <c r="L90" s="70">
        <v>0.08</v>
      </c>
      <c r="M90" s="71">
        <v>0.03</v>
      </c>
      <c r="N90" s="71">
        <v>0</v>
      </c>
      <c r="O90" s="71">
        <v>0</v>
      </c>
      <c r="P90" s="75"/>
      <c r="Q90" s="75"/>
      <c r="R90" s="75"/>
      <c r="S90" s="75"/>
      <c r="T90" s="75"/>
      <c r="U90" s="75"/>
      <c r="V90" s="75"/>
      <c r="W90" s="75"/>
      <c r="X90" s="75"/>
      <c r="Y90" s="76"/>
      <c r="Z90" s="76"/>
      <c r="AA90" s="76"/>
    </row>
  </sheetData>
  <mergeCells count="105">
    <mergeCell ref="B88:C88"/>
    <mergeCell ref="B89:C89"/>
    <mergeCell ref="B90:C90"/>
    <mergeCell ref="B75:C76"/>
    <mergeCell ref="B77:C77"/>
    <mergeCell ref="B78:C78"/>
    <mergeCell ref="B79:C79"/>
    <mergeCell ref="B86:C87"/>
    <mergeCell ref="P82:AA82"/>
    <mergeCell ref="B52:C52"/>
    <mergeCell ref="B25:C25"/>
    <mergeCell ref="B23:C23"/>
    <mergeCell ref="B48:C49"/>
    <mergeCell ref="B50:C50"/>
    <mergeCell ref="B51:C51"/>
    <mergeCell ref="A7:A8"/>
    <mergeCell ref="B7:B8"/>
    <mergeCell ref="C7:C8"/>
    <mergeCell ref="D7:D8"/>
    <mergeCell ref="P7:P8"/>
    <mergeCell ref="A5:A6"/>
    <mergeCell ref="B5:B6"/>
    <mergeCell ref="C5:C6"/>
    <mergeCell ref="D5:O5"/>
    <mergeCell ref="P5:AA5"/>
    <mergeCell ref="A11:A12"/>
    <mergeCell ref="B11:B12"/>
    <mergeCell ref="C11:C12"/>
    <mergeCell ref="D11:D12"/>
    <mergeCell ref="P11:P12"/>
    <mergeCell ref="A9:A10"/>
    <mergeCell ref="B9:B10"/>
    <mergeCell ref="C9:C10"/>
    <mergeCell ref="D9:D10"/>
    <mergeCell ref="P9:P10"/>
    <mergeCell ref="A15:A16"/>
    <mergeCell ref="B15:B16"/>
    <mergeCell ref="C15:C16"/>
    <mergeCell ref="D15:D16"/>
    <mergeCell ref="P15:P16"/>
    <mergeCell ref="A13:A14"/>
    <mergeCell ref="B13:B14"/>
    <mergeCell ref="C13:C14"/>
    <mergeCell ref="D13:D14"/>
    <mergeCell ref="P13:P14"/>
    <mergeCell ref="D34:D35"/>
    <mergeCell ref="P34:P35"/>
    <mergeCell ref="A17:A18"/>
    <mergeCell ref="B17:B18"/>
    <mergeCell ref="C17:C18"/>
    <mergeCell ref="D17:D18"/>
    <mergeCell ref="P17:P18"/>
    <mergeCell ref="A19:A20"/>
    <mergeCell ref="B19:B20"/>
    <mergeCell ref="C19:C20"/>
    <mergeCell ref="D19:D20"/>
    <mergeCell ref="P19:P20"/>
    <mergeCell ref="B21:C22"/>
    <mergeCell ref="B24:C24"/>
    <mergeCell ref="A32:A33"/>
    <mergeCell ref="B32:B33"/>
    <mergeCell ref="C32:C33"/>
    <mergeCell ref="D32:O32"/>
    <mergeCell ref="P32:AA32"/>
    <mergeCell ref="D36:D37"/>
    <mergeCell ref="P36:P37"/>
    <mergeCell ref="D38:D39"/>
    <mergeCell ref="P38:P39"/>
    <mergeCell ref="D40:D41"/>
    <mergeCell ref="P40:P41"/>
    <mergeCell ref="D57:D58"/>
    <mergeCell ref="P57:P58"/>
    <mergeCell ref="D42:D43"/>
    <mergeCell ref="P42:P43"/>
    <mergeCell ref="D44:D45"/>
    <mergeCell ref="P44:P45"/>
    <mergeCell ref="D46:D47"/>
    <mergeCell ref="P46:P47"/>
    <mergeCell ref="A55:A56"/>
    <mergeCell ref="B55:B56"/>
    <mergeCell ref="C55:C56"/>
    <mergeCell ref="D55:O55"/>
    <mergeCell ref="P55:AA55"/>
    <mergeCell ref="D59:D60"/>
    <mergeCell ref="P59:P60"/>
    <mergeCell ref="D61:D62"/>
    <mergeCell ref="P61:P62"/>
    <mergeCell ref="D63:D64"/>
    <mergeCell ref="P63:P64"/>
    <mergeCell ref="D65:D66"/>
    <mergeCell ref="P65:P66"/>
    <mergeCell ref="D67:D68"/>
    <mergeCell ref="P67:P68"/>
    <mergeCell ref="D69:D70"/>
    <mergeCell ref="P69:P70"/>
    <mergeCell ref="A82:A83"/>
    <mergeCell ref="B82:B83"/>
    <mergeCell ref="C82:C83"/>
    <mergeCell ref="D82:O82"/>
    <mergeCell ref="D84:D85"/>
    <mergeCell ref="P84:P85"/>
    <mergeCell ref="D71:D72"/>
    <mergeCell ref="P71:P72"/>
    <mergeCell ref="D73:D74"/>
    <mergeCell ref="P73:P74"/>
  </mergeCells>
  <pageMargins left="0.36764705882352899" right="0.13257575757575801" top="0.83333333333333304" bottom="0.5492424242424242" header="0.31496062992126" footer="0.31496062992126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74"/>
  <sheetViews>
    <sheetView view="pageLayout" zoomScale="85" zoomScalePageLayoutView="85" workbookViewId="0">
      <selection activeCell="S59" sqref="S59"/>
    </sheetView>
  </sheetViews>
  <sheetFormatPr defaultRowHeight="15"/>
  <cols>
    <col min="1" max="1" width="4.5703125" customWidth="1"/>
    <col min="2" max="2" width="20.85546875" customWidth="1"/>
    <col min="3" max="3" width="4.7109375" style="6" customWidth="1"/>
    <col min="4" max="4" width="5.140625" style="6" customWidth="1"/>
    <col min="5" max="14" width="5" style="6" customWidth="1"/>
    <col min="15" max="15" width="5" style="23" customWidth="1"/>
    <col min="16" max="16" width="4.85546875" style="6" customWidth="1"/>
    <col min="17" max="24" width="5" style="6" customWidth="1"/>
    <col min="25" max="27" width="5" customWidth="1"/>
  </cols>
  <sheetData>
    <row r="1" spans="1:27" s="39" customFormat="1" ht="21" customHeight="1">
      <c r="A1" s="38" t="s">
        <v>53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40"/>
      <c r="P1" s="16"/>
      <c r="Q1" s="16"/>
      <c r="R1" s="16"/>
      <c r="S1" s="16"/>
      <c r="T1" s="16"/>
      <c r="U1" s="16"/>
      <c r="V1" s="16"/>
      <c r="W1" s="16"/>
      <c r="X1" s="16"/>
    </row>
    <row r="2" spans="1:27" s="39" customFormat="1" ht="21" customHeight="1">
      <c r="A2" s="38" t="s">
        <v>52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40"/>
      <c r="P2" s="16"/>
      <c r="Q2" s="16"/>
      <c r="R2" s="16"/>
      <c r="S2" s="16"/>
      <c r="T2" s="16"/>
      <c r="U2" s="16"/>
      <c r="V2" s="16"/>
      <c r="W2" s="16"/>
      <c r="X2" s="16"/>
    </row>
    <row r="3" spans="1:27" s="39" customFormat="1" ht="21" customHeight="1">
      <c r="A3" s="38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40"/>
      <c r="P3" s="16"/>
      <c r="Q3" s="16"/>
      <c r="R3" s="16"/>
      <c r="S3" s="16"/>
      <c r="T3" s="16"/>
      <c r="U3" s="16"/>
      <c r="V3" s="16"/>
      <c r="W3" s="16"/>
      <c r="X3" s="16"/>
    </row>
    <row r="4" spans="1:27" s="15" customFormat="1" ht="21" customHeight="1">
      <c r="A4" s="17" t="s">
        <v>32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:27" s="16" customFormat="1" ht="21" customHeight="1">
      <c r="A5" s="52" t="s">
        <v>18</v>
      </c>
      <c r="B5" s="52" t="s">
        <v>19</v>
      </c>
      <c r="C5" s="53" t="s">
        <v>36</v>
      </c>
      <c r="D5" s="55" t="s">
        <v>30</v>
      </c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2" t="s">
        <v>20</v>
      </c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</row>
    <row r="6" spans="1:27" s="15" customFormat="1" ht="21" customHeight="1">
      <c r="A6" s="52"/>
      <c r="B6" s="52"/>
      <c r="C6" s="54"/>
      <c r="D6" s="24" t="s">
        <v>49</v>
      </c>
      <c r="E6" s="24" t="s">
        <v>21</v>
      </c>
      <c r="F6" s="24" t="s">
        <v>22</v>
      </c>
      <c r="G6" s="24" t="s">
        <v>23</v>
      </c>
      <c r="H6" s="24" t="s">
        <v>24</v>
      </c>
      <c r="I6" s="24" t="s">
        <v>25</v>
      </c>
      <c r="J6" s="24" t="s">
        <v>26</v>
      </c>
      <c r="K6" s="24" t="s">
        <v>27</v>
      </c>
      <c r="L6" s="24" t="s">
        <v>28</v>
      </c>
      <c r="M6" s="25" t="s">
        <v>29</v>
      </c>
      <c r="N6" s="25" t="s">
        <v>47</v>
      </c>
      <c r="O6" s="25" t="s">
        <v>48</v>
      </c>
      <c r="P6" s="26" t="s">
        <v>49</v>
      </c>
      <c r="Q6" s="26" t="s">
        <v>21</v>
      </c>
      <c r="R6" s="26" t="s">
        <v>22</v>
      </c>
      <c r="S6" s="26" t="s">
        <v>23</v>
      </c>
      <c r="T6" s="26" t="s">
        <v>24</v>
      </c>
      <c r="U6" s="26" t="s">
        <v>25</v>
      </c>
      <c r="V6" s="26" t="s">
        <v>26</v>
      </c>
      <c r="W6" s="26" t="s">
        <v>27</v>
      </c>
      <c r="X6" s="26" t="s">
        <v>28</v>
      </c>
      <c r="Y6" s="26" t="s">
        <v>29</v>
      </c>
      <c r="Z6" s="26" t="s">
        <v>47</v>
      </c>
      <c r="AA6" s="26" t="s">
        <v>48</v>
      </c>
    </row>
    <row r="7" spans="1:27" s="15" customFormat="1" ht="21" customHeight="1">
      <c r="A7" s="57">
        <v>1</v>
      </c>
      <c r="B7" s="59" t="s">
        <v>33</v>
      </c>
      <c r="C7" s="57">
        <v>3</v>
      </c>
      <c r="D7" s="50">
        <f>SUM(E7:O7)</f>
        <v>91</v>
      </c>
      <c r="E7" s="29">
        <v>7</v>
      </c>
      <c r="F7" s="29">
        <v>3</v>
      </c>
      <c r="G7" s="29">
        <v>9</v>
      </c>
      <c r="H7" s="29">
        <v>10</v>
      </c>
      <c r="I7" s="29">
        <v>9</v>
      </c>
      <c r="J7" s="29">
        <v>22</v>
      </c>
      <c r="K7" s="29">
        <v>12</v>
      </c>
      <c r="L7" s="29">
        <v>13</v>
      </c>
      <c r="M7" s="32">
        <v>0</v>
      </c>
      <c r="N7" s="32">
        <v>4</v>
      </c>
      <c r="O7" s="32">
        <v>2</v>
      </c>
      <c r="P7" s="50">
        <f>SUM(Q7:AA7)</f>
        <v>45</v>
      </c>
      <c r="Q7" s="29">
        <v>12</v>
      </c>
      <c r="R7" s="29">
        <v>2</v>
      </c>
      <c r="S7" s="29">
        <v>3</v>
      </c>
      <c r="T7" s="29">
        <v>9</v>
      </c>
      <c r="U7" s="29">
        <v>2</v>
      </c>
      <c r="V7" s="29">
        <v>5</v>
      </c>
      <c r="W7" s="29">
        <v>5</v>
      </c>
      <c r="X7" s="29">
        <v>2</v>
      </c>
      <c r="Y7" s="29">
        <v>4</v>
      </c>
      <c r="Z7" s="29">
        <v>1</v>
      </c>
      <c r="AA7" s="33">
        <v>0</v>
      </c>
    </row>
    <row r="8" spans="1:27" s="15" customFormat="1" ht="21" customHeight="1">
      <c r="A8" s="58"/>
      <c r="B8" s="60"/>
      <c r="C8" s="58"/>
      <c r="D8" s="51"/>
      <c r="E8" s="30">
        <f>(E7/91)*100%</f>
        <v>7.6923076923076927E-2</v>
      </c>
      <c r="F8" s="30">
        <f t="shared" ref="F8:O8" si="0">(F7/91)*100%</f>
        <v>3.2967032967032968E-2</v>
      </c>
      <c r="G8" s="30">
        <f t="shared" si="0"/>
        <v>9.8901098901098897E-2</v>
      </c>
      <c r="H8" s="30">
        <f t="shared" si="0"/>
        <v>0.10989010989010989</v>
      </c>
      <c r="I8" s="30">
        <f t="shared" si="0"/>
        <v>9.8901098901098897E-2</v>
      </c>
      <c r="J8" s="30">
        <f t="shared" si="0"/>
        <v>0.24175824175824176</v>
      </c>
      <c r="K8" s="30">
        <f t="shared" si="0"/>
        <v>0.13186813186813187</v>
      </c>
      <c r="L8" s="30">
        <f t="shared" si="0"/>
        <v>0.14285714285714285</v>
      </c>
      <c r="M8" s="30">
        <v>0</v>
      </c>
      <c r="N8" s="30">
        <f t="shared" si="0"/>
        <v>4.3956043956043959E-2</v>
      </c>
      <c r="O8" s="30">
        <f t="shared" si="0"/>
        <v>2.197802197802198E-2</v>
      </c>
      <c r="P8" s="51"/>
      <c r="Q8" s="30">
        <f>(Q7/45)*100%</f>
        <v>0.26666666666666666</v>
      </c>
      <c r="R8" s="30">
        <f t="shared" ref="R8:Z8" si="1">(R7/45)*100%</f>
        <v>4.4444444444444446E-2</v>
      </c>
      <c r="S8" s="30">
        <f t="shared" si="1"/>
        <v>6.6666666666666666E-2</v>
      </c>
      <c r="T8" s="30">
        <f t="shared" si="1"/>
        <v>0.2</v>
      </c>
      <c r="U8" s="30">
        <f t="shared" si="1"/>
        <v>4.4444444444444446E-2</v>
      </c>
      <c r="V8" s="30">
        <f t="shared" si="1"/>
        <v>0.1111111111111111</v>
      </c>
      <c r="W8" s="30">
        <f t="shared" si="1"/>
        <v>0.1111111111111111</v>
      </c>
      <c r="X8" s="30">
        <f t="shared" si="1"/>
        <v>4.4444444444444446E-2</v>
      </c>
      <c r="Y8" s="30">
        <f t="shared" si="1"/>
        <v>8.8888888888888892E-2</v>
      </c>
      <c r="Z8" s="30">
        <f t="shared" si="1"/>
        <v>2.2222222222222223E-2</v>
      </c>
      <c r="AA8" s="34">
        <v>0</v>
      </c>
    </row>
    <row r="9" spans="1:27" s="15" customFormat="1" ht="21" customHeight="1">
      <c r="A9" s="57">
        <v>2</v>
      </c>
      <c r="B9" s="59" t="s">
        <v>14</v>
      </c>
      <c r="C9" s="57">
        <v>4</v>
      </c>
      <c r="D9" s="50">
        <f>SUM(E9:O9)</f>
        <v>115</v>
      </c>
      <c r="E9" s="29">
        <v>5</v>
      </c>
      <c r="F9" s="29">
        <v>3</v>
      </c>
      <c r="G9" s="29">
        <v>13</v>
      </c>
      <c r="H9" s="29">
        <v>6</v>
      </c>
      <c r="I9" s="29">
        <v>18</v>
      </c>
      <c r="J9" s="29">
        <v>13</v>
      </c>
      <c r="K9" s="29">
        <v>13</v>
      </c>
      <c r="L9" s="29">
        <v>28</v>
      </c>
      <c r="M9" s="32">
        <v>12</v>
      </c>
      <c r="N9" s="32">
        <v>3</v>
      </c>
      <c r="O9" s="32">
        <v>1</v>
      </c>
      <c r="P9" s="50">
        <f>SUM(Q9:AA9)</f>
        <v>31</v>
      </c>
      <c r="Q9" s="29">
        <v>0</v>
      </c>
      <c r="R9" s="29">
        <v>2</v>
      </c>
      <c r="S9" s="29">
        <v>4</v>
      </c>
      <c r="T9" s="29">
        <v>8</v>
      </c>
      <c r="U9" s="29">
        <v>3</v>
      </c>
      <c r="V9" s="29">
        <v>13</v>
      </c>
      <c r="W9" s="29">
        <v>0</v>
      </c>
      <c r="X9" s="29">
        <v>1</v>
      </c>
      <c r="Y9" s="29">
        <v>0</v>
      </c>
      <c r="Z9" s="29">
        <v>0</v>
      </c>
      <c r="AA9" s="33">
        <v>0</v>
      </c>
    </row>
    <row r="10" spans="1:27" s="15" customFormat="1" ht="21" customHeight="1">
      <c r="A10" s="58"/>
      <c r="B10" s="60"/>
      <c r="C10" s="58"/>
      <c r="D10" s="51"/>
      <c r="E10" s="30">
        <f>(E9/115)*100%</f>
        <v>4.3478260869565216E-2</v>
      </c>
      <c r="F10" s="30">
        <f t="shared" ref="F10:O10" si="2">(F9/115)*100%</f>
        <v>2.6086956521739129E-2</v>
      </c>
      <c r="G10" s="30">
        <f t="shared" si="2"/>
        <v>0.11304347826086956</v>
      </c>
      <c r="H10" s="30">
        <f t="shared" si="2"/>
        <v>5.2173913043478258E-2</v>
      </c>
      <c r="I10" s="30">
        <f t="shared" si="2"/>
        <v>0.15652173913043479</v>
      </c>
      <c r="J10" s="30">
        <f t="shared" si="2"/>
        <v>0.11304347826086956</v>
      </c>
      <c r="K10" s="30">
        <f t="shared" si="2"/>
        <v>0.11304347826086956</v>
      </c>
      <c r="L10" s="30">
        <f t="shared" si="2"/>
        <v>0.24347826086956523</v>
      </c>
      <c r="M10" s="30">
        <f t="shared" si="2"/>
        <v>0.10434782608695652</v>
      </c>
      <c r="N10" s="30">
        <f t="shared" si="2"/>
        <v>2.6086956521739129E-2</v>
      </c>
      <c r="O10" s="30">
        <f t="shared" si="2"/>
        <v>8.6956521739130436E-3</v>
      </c>
      <c r="P10" s="51"/>
      <c r="Q10" s="30">
        <f>(Q9/31)*100%</f>
        <v>0</v>
      </c>
      <c r="R10" s="30">
        <f t="shared" ref="R10:AA10" si="3">(R9/31)*100%</f>
        <v>6.4516129032258063E-2</v>
      </c>
      <c r="S10" s="30">
        <f t="shared" si="3"/>
        <v>0.12903225806451613</v>
      </c>
      <c r="T10" s="30">
        <f t="shared" si="3"/>
        <v>0.25806451612903225</v>
      </c>
      <c r="U10" s="30">
        <f t="shared" si="3"/>
        <v>9.6774193548387094E-2</v>
      </c>
      <c r="V10" s="30">
        <f t="shared" si="3"/>
        <v>0.41935483870967744</v>
      </c>
      <c r="W10" s="30">
        <f t="shared" si="3"/>
        <v>0</v>
      </c>
      <c r="X10" s="30">
        <f t="shared" si="3"/>
        <v>3.2258064516129031E-2</v>
      </c>
      <c r="Y10" s="30">
        <f t="shared" si="3"/>
        <v>0</v>
      </c>
      <c r="Z10" s="30">
        <f t="shared" si="3"/>
        <v>0</v>
      </c>
      <c r="AA10" s="30">
        <f t="shared" si="3"/>
        <v>0</v>
      </c>
    </row>
    <row r="11" spans="1:27" s="15" customFormat="1" ht="21" customHeight="1">
      <c r="A11" s="57">
        <v>3</v>
      </c>
      <c r="B11" s="59" t="s">
        <v>17</v>
      </c>
      <c r="C11" s="57">
        <v>4</v>
      </c>
      <c r="D11" s="50">
        <f t="shared" ref="D11" si="4">SUM(E11:O11)</f>
        <v>106</v>
      </c>
      <c r="E11" s="29">
        <v>3</v>
      </c>
      <c r="F11" s="29">
        <v>4</v>
      </c>
      <c r="G11" s="29">
        <v>12</v>
      </c>
      <c r="H11" s="29">
        <v>9</v>
      </c>
      <c r="I11" s="29">
        <v>19</v>
      </c>
      <c r="J11" s="29">
        <v>21</v>
      </c>
      <c r="K11" s="29">
        <v>23</v>
      </c>
      <c r="L11" s="29">
        <v>9</v>
      </c>
      <c r="M11" s="32">
        <v>5</v>
      </c>
      <c r="N11" s="32">
        <v>0</v>
      </c>
      <c r="O11" s="32">
        <v>1</v>
      </c>
      <c r="P11" s="50">
        <f t="shared" ref="P11" si="5">SUM(Q11:AA11)</f>
        <v>13</v>
      </c>
      <c r="Q11" s="29">
        <v>2</v>
      </c>
      <c r="R11" s="29">
        <v>2</v>
      </c>
      <c r="S11" s="29">
        <v>4</v>
      </c>
      <c r="T11" s="29">
        <v>1</v>
      </c>
      <c r="U11" s="29">
        <v>1</v>
      </c>
      <c r="V11" s="29">
        <v>1</v>
      </c>
      <c r="W11" s="29">
        <v>2</v>
      </c>
      <c r="X11" s="29">
        <v>0</v>
      </c>
      <c r="Y11" s="29">
        <v>0</v>
      </c>
      <c r="Z11" s="29">
        <v>0</v>
      </c>
      <c r="AA11" s="33">
        <v>0</v>
      </c>
    </row>
    <row r="12" spans="1:27" s="15" customFormat="1" ht="21" customHeight="1">
      <c r="A12" s="58"/>
      <c r="B12" s="60"/>
      <c r="C12" s="58"/>
      <c r="D12" s="51"/>
      <c r="E12" s="30">
        <f>(E11/106)*100%</f>
        <v>2.8301886792452831E-2</v>
      </c>
      <c r="F12" s="30">
        <f t="shared" ref="F12:O12" si="6">(F11/106)*100%</f>
        <v>3.7735849056603772E-2</v>
      </c>
      <c r="G12" s="30">
        <f t="shared" si="6"/>
        <v>0.11320754716981132</v>
      </c>
      <c r="H12" s="30">
        <f t="shared" si="6"/>
        <v>8.4905660377358486E-2</v>
      </c>
      <c r="I12" s="30">
        <f t="shared" si="6"/>
        <v>0.17924528301886791</v>
      </c>
      <c r="J12" s="30">
        <f t="shared" si="6"/>
        <v>0.19811320754716982</v>
      </c>
      <c r="K12" s="30">
        <f t="shared" si="6"/>
        <v>0.21698113207547171</v>
      </c>
      <c r="L12" s="30">
        <f t="shared" si="6"/>
        <v>8.4905660377358486E-2</v>
      </c>
      <c r="M12" s="30">
        <f t="shared" si="6"/>
        <v>4.716981132075472E-2</v>
      </c>
      <c r="N12" s="30">
        <f t="shared" si="6"/>
        <v>0</v>
      </c>
      <c r="O12" s="30">
        <f t="shared" si="6"/>
        <v>9.433962264150943E-3</v>
      </c>
      <c r="P12" s="51"/>
      <c r="Q12" s="30">
        <f>(Q11/13)*100%</f>
        <v>0.15384615384615385</v>
      </c>
      <c r="R12" s="30">
        <f t="shared" ref="R12:AA12" si="7">(R11/13)*100%</f>
        <v>0.15384615384615385</v>
      </c>
      <c r="S12" s="30">
        <f t="shared" si="7"/>
        <v>0.30769230769230771</v>
      </c>
      <c r="T12" s="30">
        <f t="shared" si="7"/>
        <v>7.6923076923076927E-2</v>
      </c>
      <c r="U12" s="30">
        <f t="shared" si="7"/>
        <v>7.6923076923076927E-2</v>
      </c>
      <c r="V12" s="30">
        <f t="shared" si="7"/>
        <v>7.6923076923076927E-2</v>
      </c>
      <c r="W12" s="30">
        <f t="shared" si="7"/>
        <v>0.15384615384615385</v>
      </c>
      <c r="X12" s="30">
        <f t="shared" si="7"/>
        <v>0</v>
      </c>
      <c r="Y12" s="30">
        <f t="shared" si="7"/>
        <v>0</v>
      </c>
      <c r="Z12" s="30">
        <f t="shared" si="7"/>
        <v>0</v>
      </c>
      <c r="AA12" s="30">
        <f t="shared" si="7"/>
        <v>0</v>
      </c>
    </row>
    <row r="13" spans="1:27" s="15" customFormat="1" ht="21" customHeight="1">
      <c r="A13" s="57">
        <v>4</v>
      </c>
      <c r="B13" s="59" t="s">
        <v>37</v>
      </c>
      <c r="C13" s="57">
        <v>4</v>
      </c>
      <c r="D13" s="50">
        <f t="shared" ref="D13" si="8">SUM(E13:O13)</f>
        <v>108</v>
      </c>
      <c r="E13" s="29">
        <v>2</v>
      </c>
      <c r="F13" s="29">
        <v>5</v>
      </c>
      <c r="G13" s="29">
        <v>10</v>
      </c>
      <c r="H13" s="29">
        <v>9</v>
      </c>
      <c r="I13" s="29">
        <v>6</v>
      </c>
      <c r="J13" s="29">
        <v>13</v>
      </c>
      <c r="K13" s="29">
        <v>16</v>
      </c>
      <c r="L13" s="29">
        <v>15</v>
      </c>
      <c r="M13" s="32">
        <v>20</v>
      </c>
      <c r="N13" s="32">
        <v>12</v>
      </c>
      <c r="O13" s="32">
        <v>0</v>
      </c>
      <c r="P13" s="50">
        <f t="shared" ref="P13" si="9">SUM(Q13:AA13)</f>
        <v>13</v>
      </c>
      <c r="Q13" s="29">
        <v>2</v>
      </c>
      <c r="R13" s="29">
        <v>3</v>
      </c>
      <c r="S13" s="29">
        <v>2</v>
      </c>
      <c r="T13" s="29">
        <v>1</v>
      </c>
      <c r="U13" s="29">
        <v>0</v>
      </c>
      <c r="V13" s="29">
        <v>3</v>
      </c>
      <c r="W13" s="29">
        <v>1</v>
      </c>
      <c r="X13" s="29">
        <v>0</v>
      </c>
      <c r="Y13" s="29">
        <v>0</v>
      </c>
      <c r="Z13" s="29">
        <v>1</v>
      </c>
      <c r="AA13" s="33">
        <v>0</v>
      </c>
    </row>
    <row r="14" spans="1:27" s="15" customFormat="1" ht="21" customHeight="1">
      <c r="A14" s="58"/>
      <c r="B14" s="60"/>
      <c r="C14" s="58"/>
      <c r="D14" s="51"/>
      <c r="E14" s="30">
        <f>(E13/108)*100%</f>
        <v>1.8518518518518517E-2</v>
      </c>
      <c r="F14" s="30">
        <f t="shared" ref="F14:O14" si="10">(F13/108)*100%</f>
        <v>4.6296296296296294E-2</v>
      </c>
      <c r="G14" s="30">
        <f t="shared" si="10"/>
        <v>9.2592592592592587E-2</v>
      </c>
      <c r="H14" s="30">
        <f t="shared" si="10"/>
        <v>8.3333333333333329E-2</v>
      </c>
      <c r="I14" s="30">
        <f t="shared" si="10"/>
        <v>5.5555555555555552E-2</v>
      </c>
      <c r="J14" s="30">
        <f t="shared" si="10"/>
        <v>0.12037037037037036</v>
      </c>
      <c r="K14" s="30">
        <f t="shared" si="10"/>
        <v>0.14814814814814814</v>
      </c>
      <c r="L14" s="30">
        <f t="shared" si="10"/>
        <v>0.1388888888888889</v>
      </c>
      <c r="M14" s="30">
        <f t="shared" si="10"/>
        <v>0.18518518518518517</v>
      </c>
      <c r="N14" s="30">
        <f t="shared" si="10"/>
        <v>0.1111111111111111</v>
      </c>
      <c r="O14" s="30">
        <f t="shared" si="10"/>
        <v>0</v>
      </c>
      <c r="P14" s="51"/>
      <c r="Q14" s="30">
        <f>(Q13/13)*100%</f>
        <v>0.15384615384615385</v>
      </c>
      <c r="R14" s="30">
        <f t="shared" ref="R14:AA14" si="11">(R13/13)*100%</f>
        <v>0.23076923076923078</v>
      </c>
      <c r="S14" s="30">
        <f t="shared" si="11"/>
        <v>0.15384615384615385</v>
      </c>
      <c r="T14" s="30">
        <f t="shared" si="11"/>
        <v>7.6923076923076927E-2</v>
      </c>
      <c r="U14" s="30">
        <f t="shared" si="11"/>
        <v>0</v>
      </c>
      <c r="V14" s="30">
        <f t="shared" si="11"/>
        <v>0.23076923076923078</v>
      </c>
      <c r="W14" s="30">
        <f t="shared" si="11"/>
        <v>7.6923076923076927E-2</v>
      </c>
      <c r="X14" s="30">
        <f t="shared" si="11"/>
        <v>0</v>
      </c>
      <c r="Y14" s="30">
        <f t="shared" si="11"/>
        <v>0</v>
      </c>
      <c r="Z14" s="30">
        <f t="shared" si="11"/>
        <v>7.6923076923076927E-2</v>
      </c>
      <c r="AA14" s="30">
        <f t="shared" si="11"/>
        <v>0</v>
      </c>
    </row>
    <row r="15" spans="1:27" s="15" customFormat="1" ht="21" customHeight="1">
      <c r="A15" s="57">
        <v>5</v>
      </c>
      <c r="B15" s="59" t="s">
        <v>38</v>
      </c>
      <c r="C15" s="57">
        <v>3</v>
      </c>
      <c r="D15" s="50">
        <f t="shared" ref="D15" si="12">SUM(E15:O15)</f>
        <v>139</v>
      </c>
      <c r="E15" s="29">
        <v>5</v>
      </c>
      <c r="F15" s="29">
        <v>3</v>
      </c>
      <c r="G15" s="29">
        <v>5</v>
      </c>
      <c r="H15" s="29">
        <v>11</v>
      </c>
      <c r="I15" s="29">
        <v>12</v>
      </c>
      <c r="J15" s="29">
        <v>21</v>
      </c>
      <c r="K15" s="29">
        <v>18</v>
      </c>
      <c r="L15" s="29">
        <v>26</v>
      </c>
      <c r="M15" s="32">
        <v>30</v>
      </c>
      <c r="N15" s="32">
        <v>7</v>
      </c>
      <c r="O15" s="32">
        <v>1</v>
      </c>
      <c r="P15" s="50">
        <f t="shared" ref="P15" si="13">SUM(Q15:AA15)</f>
        <v>10</v>
      </c>
      <c r="Q15" s="29">
        <v>1</v>
      </c>
      <c r="R15" s="29">
        <v>0</v>
      </c>
      <c r="S15" s="29">
        <v>9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</row>
    <row r="16" spans="1:27" s="15" customFormat="1" ht="21" customHeight="1">
      <c r="A16" s="58"/>
      <c r="B16" s="60"/>
      <c r="C16" s="58"/>
      <c r="D16" s="51"/>
      <c r="E16" s="30">
        <f>(E15/139)*100%</f>
        <v>3.5971223021582732E-2</v>
      </c>
      <c r="F16" s="30">
        <f t="shared" ref="F16:O16" si="14">(F15/139)*100%</f>
        <v>2.1582733812949641E-2</v>
      </c>
      <c r="G16" s="30">
        <f t="shared" si="14"/>
        <v>3.5971223021582732E-2</v>
      </c>
      <c r="H16" s="30">
        <f t="shared" si="14"/>
        <v>7.9136690647482008E-2</v>
      </c>
      <c r="I16" s="30">
        <f t="shared" si="14"/>
        <v>8.6330935251798566E-2</v>
      </c>
      <c r="J16" s="30">
        <f t="shared" si="14"/>
        <v>0.15107913669064749</v>
      </c>
      <c r="K16" s="30">
        <f t="shared" si="14"/>
        <v>0.12949640287769784</v>
      </c>
      <c r="L16" s="30">
        <f t="shared" si="14"/>
        <v>0.18705035971223022</v>
      </c>
      <c r="M16" s="30">
        <f t="shared" si="14"/>
        <v>0.21582733812949639</v>
      </c>
      <c r="N16" s="30">
        <f t="shared" si="14"/>
        <v>5.0359712230215826E-2</v>
      </c>
      <c r="O16" s="30">
        <f t="shared" si="14"/>
        <v>7.1942446043165471E-3</v>
      </c>
      <c r="P16" s="51"/>
      <c r="Q16" s="30">
        <f>(Q15/10)*100%</f>
        <v>0.1</v>
      </c>
      <c r="R16" s="30">
        <f t="shared" ref="R16:AA16" si="15">(R15/10)*100%</f>
        <v>0</v>
      </c>
      <c r="S16" s="30">
        <f t="shared" si="15"/>
        <v>0.9</v>
      </c>
      <c r="T16" s="30">
        <f t="shared" si="15"/>
        <v>0</v>
      </c>
      <c r="U16" s="30">
        <f t="shared" si="15"/>
        <v>0</v>
      </c>
      <c r="V16" s="30">
        <f t="shared" si="15"/>
        <v>0</v>
      </c>
      <c r="W16" s="30">
        <f t="shared" si="15"/>
        <v>0</v>
      </c>
      <c r="X16" s="30">
        <f t="shared" si="15"/>
        <v>0</v>
      </c>
      <c r="Y16" s="30">
        <f t="shared" si="15"/>
        <v>0</v>
      </c>
      <c r="Z16" s="30">
        <f t="shared" si="15"/>
        <v>0</v>
      </c>
      <c r="AA16" s="30">
        <f t="shared" si="15"/>
        <v>0</v>
      </c>
    </row>
    <row r="17" spans="1:35" s="15" customFormat="1" ht="21" customHeight="1">
      <c r="A17" s="57">
        <v>6</v>
      </c>
      <c r="B17" s="59" t="s">
        <v>39</v>
      </c>
      <c r="C17" s="57">
        <v>4</v>
      </c>
      <c r="D17" s="50">
        <f t="shared" ref="D17" si="16">SUM(E17:O17)</f>
        <v>115</v>
      </c>
      <c r="E17" s="29">
        <v>5</v>
      </c>
      <c r="F17" s="29">
        <v>7</v>
      </c>
      <c r="G17" s="29">
        <v>5</v>
      </c>
      <c r="H17" s="29">
        <v>23</v>
      </c>
      <c r="I17" s="29">
        <v>16</v>
      </c>
      <c r="J17" s="29">
        <v>11</v>
      </c>
      <c r="K17" s="29">
        <v>13</v>
      </c>
      <c r="L17" s="29">
        <v>11</v>
      </c>
      <c r="M17" s="32">
        <v>18</v>
      </c>
      <c r="N17" s="32">
        <v>6</v>
      </c>
      <c r="O17" s="32">
        <v>0</v>
      </c>
      <c r="P17" s="50">
        <f t="shared" ref="P17" si="17">SUM(Q17:AA17)</f>
        <v>32</v>
      </c>
      <c r="Q17" s="29">
        <v>7</v>
      </c>
      <c r="R17" s="29">
        <v>4</v>
      </c>
      <c r="S17" s="29">
        <v>9</v>
      </c>
      <c r="T17" s="29">
        <v>5</v>
      </c>
      <c r="U17" s="29">
        <v>6</v>
      </c>
      <c r="V17" s="29">
        <v>1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</row>
    <row r="18" spans="1:35" s="15" customFormat="1" ht="21" customHeight="1">
      <c r="A18" s="58"/>
      <c r="B18" s="60"/>
      <c r="C18" s="58"/>
      <c r="D18" s="51"/>
      <c r="E18" s="30">
        <f>(E17/115)*100%</f>
        <v>4.3478260869565216E-2</v>
      </c>
      <c r="F18" s="30">
        <f t="shared" ref="F18:O18" si="18">(F17/115)*100%</f>
        <v>6.0869565217391307E-2</v>
      </c>
      <c r="G18" s="30">
        <f t="shared" si="18"/>
        <v>4.3478260869565216E-2</v>
      </c>
      <c r="H18" s="30">
        <f t="shared" si="18"/>
        <v>0.2</v>
      </c>
      <c r="I18" s="30">
        <f t="shared" si="18"/>
        <v>0.1391304347826087</v>
      </c>
      <c r="J18" s="30">
        <f t="shared" si="18"/>
        <v>9.5652173913043481E-2</v>
      </c>
      <c r="K18" s="30">
        <f t="shared" si="18"/>
        <v>0.11304347826086956</v>
      </c>
      <c r="L18" s="30">
        <f t="shared" si="18"/>
        <v>9.5652173913043481E-2</v>
      </c>
      <c r="M18" s="30">
        <f t="shared" si="18"/>
        <v>0.15652173913043479</v>
      </c>
      <c r="N18" s="30">
        <f t="shared" si="18"/>
        <v>5.2173913043478258E-2</v>
      </c>
      <c r="O18" s="30">
        <f t="shared" si="18"/>
        <v>0</v>
      </c>
      <c r="P18" s="51"/>
      <c r="Q18" s="30">
        <f>(Q17/32)*100%</f>
        <v>0.21875</v>
      </c>
      <c r="R18" s="30">
        <f t="shared" ref="R18:AA18" si="19">(R17/32)*100%</f>
        <v>0.125</v>
      </c>
      <c r="S18" s="30">
        <f t="shared" si="19"/>
        <v>0.28125</v>
      </c>
      <c r="T18" s="30">
        <f t="shared" si="19"/>
        <v>0.15625</v>
      </c>
      <c r="U18" s="30">
        <f t="shared" si="19"/>
        <v>0.1875</v>
      </c>
      <c r="V18" s="30">
        <f t="shared" si="19"/>
        <v>3.125E-2</v>
      </c>
      <c r="W18" s="30">
        <f t="shared" si="19"/>
        <v>0</v>
      </c>
      <c r="X18" s="30">
        <f t="shared" si="19"/>
        <v>0</v>
      </c>
      <c r="Y18" s="30">
        <f t="shared" si="19"/>
        <v>0</v>
      </c>
      <c r="Z18" s="30">
        <f t="shared" si="19"/>
        <v>0</v>
      </c>
      <c r="AA18" s="30">
        <f t="shared" si="19"/>
        <v>0</v>
      </c>
    </row>
    <row r="19" spans="1:35" s="15" customFormat="1" ht="21" customHeight="1">
      <c r="A19" s="57">
        <v>7</v>
      </c>
      <c r="B19" s="59" t="s">
        <v>40</v>
      </c>
      <c r="C19" s="57">
        <v>4</v>
      </c>
      <c r="D19" s="50">
        <f t="shared" ref="D19" si="20">SUM(E19:O19)</f>
        <v>122</v>
      </c>
      <c r="E19" s="29">
        <v>5</v>
      </c>
      <c r="F19" s="29">
        <v>10</v>
      </c>
      <c r="G19" s="29">
        <v>15</v>
      </c>
      <c r="H19" s="29">
        <v>22</v>
      </c>
      <c r="I19" s="29">
        <v>25</v>
      </c>
      <c r="J19" s="29">
        <v>12</v>
      </c>
      <c r="K19" s="29">
        <v>10</v>
      </c>
      <c r="L19" s="29">
        <v>8</v>
      </c>
      <c r="M19" s="32">
        <v>15</v>
      </c>
      <c r="N19" s="32">
        <v>0</v>
      </c>
      <c r="O19" s="32">
        <v>0</v>
      </c>
      <c r="P19" s="50">
        <f t="shared" ref="P19" si="21">SUM(Q19:AA19)</f>
        <v>17</v>
      </c>
      <c r="Q19" s="29">
        <v>3</v>
      </c>
      <c r="R19" s="29">
        <v>3</v>
      </c>
      <c r="S19" s="29">
        <v>4</v>
      </c>
      <c r="T19" s="29">
        <v>3</v>
      </c>
      <c r="U19" s="29">
        <v>2</v>
      </c>
      <c r="V19" s="29">
        <v>1</v>
      </c>
      <c r="W19" s="29">
        <v>0</v>
      </c>
      <c r="X19" s="29">
        <v>0</v>
      </c>
      <c r="Y19" s="29">
        <v>1</v>
      </c>
      <c r="Z19" s="29">
        <v>0</v>
      </c>
      <c r="AA19" s="33">
        <v>0</v>
      </c>
      <c r="AB19" s="37"/>
      <c r="AC19" s="37"/>
      <c r="AD19" s="37"/>
      <c r="AE19" s="37"/>
      <c r="AF19" s="37"/>
      <c r="AG19" s="37"/>
      <c r="AH19" s="37"/>
      <c r="AI19" s="37"/>
    </row>
    <row r="20" spans="1:35" s="15" customFormat="1" ht="21" customHeight="1">
      <c r="A20" s="58"/>
      <c r="B20" s="60"/>
      <c r="C20" s="58"/>
      <c r="D20" s="51"/>
      <c r="E20" s="30">
        <f>(E19/122)*100%</f>
        <v>4.0983606557377046E-2</v>
      </c>
      <c r="F20" s="30">
        <f t="shared" ref="F20:O20" si="22">(F19/122)*100%</f>
        <v>8.1967213114754092E-2</v>
      </c>
      <c r="G20" s="30">
        <f t="shared" si="22"/>
        <v>0.12295081967213115</v>
      </c>
      <c r="H20" s="30">
        <f t="shared" si="22"/>
        <v>0.18032786885245902</v>
      </c>
      <c r="I20" s="30">
        <f t="shared" si="22"/>
        <v>0.20491803278688525</v>
      </c>
      <c r="J20" s="30">
        <f t="shared" si="22"/>
        <v>9.8360655737704916E-2</v>
      </c>
      <c r="K20" s="30">
        <f t="shared" si="22"/>
        <v>8.1967213114754092E-2</v>
      </c>
      <c r="L20" s="30">
        <f t="shared" si="22"/>
        <v>6.5573770491803282E-2</v>
      </c>
      <c r="M20" s="30">
        <f t="shared" si="22"/>
        <v>0.12295081967213115</v>
      </c>
      <c r="N20" s="30">
        <f t="shared" si="22"/>
        <v>0</v>
      </c>
      <c r="O20" s="30">
        <f t="shared" si="22"/>
        <v>0</v>
      </c>
      <c r="P20" s="51"/>
      <c r="Q20" s="30">
        <f>(Q19/17)*100%</f>
        <v>0.17647058823529413</v>
      </c>
      <c r="R20" s="30">
        <f t="shared" ref="R20:AA20" si="23">(R19/17)*100%</f>
        <v>0.17647058823529413</v>
      </c>
      <c r="S20" s="30">
        <f t="shared" si="23"/>
        <v>0.23529411764705882</v>
      </c>
      <c r="T20" s="30">
        <f t="shared" si="23"/>
        <v>0.17647058823529413</v>
      </c>
      <c r="U20" s="30">
        <f t="shared" si="23"/>
        <v>0.11764705882352941</v>
      </c>
      <c r="V20" s="30">
        <f t="shared" si="23"/>
        <v>5.8823529411764705E-2</v>
      </c>
      <c r="W20" s="30">
        <f t="shared" si="23"/>
        <v>0</v>
      </c>
      <c r="X20" s="30">
        <f t="shared" si="23"/>
        <v>0</v>
      </c>
      <c r="Y20" s="30">
        <f t="shared" si="23"/>
        <v>5.8823529411764705E-2</v>
      </c>
      <c r="Z20" s="30">
        <f t="shared" si="23"/>
        <v>0</v>
      </c>
      <c r="AA20" s="30">
        <f t="shared" si="23"/>
        <v>0</v>
      </c>
      <c r="AB20" s="37"/>
      <c r="AC20" s="37"/>
      <c r="AD20" s="37"/>
      <c r="AE20" s="37"/>
      <c r="AF20" s="37"/>
      <c r="AG20" s="37"/>
      <c r="AH20" s="37"/>
      <c r="AI20" s="37"/>
    </row>
    <row r="21" spans="1:35" s="15" customFormat="1" ht="21" customHeight="1"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</row>
    <row r="22" spans="1:35" s="15" customFormat="1" ht="21" customHeight="1"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</row>
    <row r="23" spans="1:35" s="15" customFormat="1" ht="21" customHeight="1"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</row>
    <row r="24" spans="1:35" s="15" customFormat="1" ht="21" customHeight="1"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</row>
    <row r="25" spans="1:35" s="39" customFormat="1" ht="21" customHeight="1">
      <c r="A25" s="38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40"/>
      <c r="P25" s="16"/>
      <c r="Q25" s="16"/>
      <c r="R25" s="16"/>
      <c r="S25" s="16"/>
      <c r="T25" s="16"/>
      <c r="U25" s="16"/>
      <c r="V25" s="16"/>
      <c r="W25" s="16"/>
      <c r="X25" s="16"/>
    </row>
    <row r="26" spans="1:35" s="15" customFormat="1" ht="21" customHeight="1">
      <c r="A26" s="17" t="s">
        <v>34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</row>
    <row r="27" spans="1:35" s="15" customFormat="1" ht="21" customHeight="1">
      <c r="A27" s="52" t="s">
        <v>18</v>
      </c>
      <c r="B27" s="52" t="s">
        <v>19</v>
      </c>
      <c r="C27" s="53" t="s">
        <v>36</v>
      </c>
      <c r="D27" s="55" t="s">
        <v>30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2" t="s">
        <v>20</v>
      </c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</row>
    <row r="28" spans="1:35" s="15" customFormat="1" ht="21" customHeight="1">
      <c r="A28" s="52"/>
      <c r="B28" s="52"/>
      <c r="C28" s="54"/>
      <c r="D28" s="24" t="s">
        <v>49</v>
      </c>
      <c r="E28" s="24" t="s">
        <v>21</v>
      </c>
      <c r="F28" s="24" t="s">
        <v>22</v>
      </c>
      <c r="G28" s="24" t="s">
        <v>23</v>
      </c>
      <c r="H28" s="24" t="s">
        <v>24</v>
      </c>
      <c r="I28" s="24" t="s">
        <v>25</v>
      </c>
      <c r="J28" s="24" t="s">
        <v>26</v>
      </c>
      <c r="K28" s="24" t="s">
        <v>27</v>
      </c>
      <c r="L28" s="24" t="s">
        <v>28</v>
      </c>
      <c r="M28" s="25" t="s">
        <v>29</v>
      </c>
      <c r="N28" s="25" t="s">
        <v>47</v>
      </c>
      <c r="O28" s="25" t="s">
        <v>48</v>
      </c>
      <c r="P28" s="26" t="s">
        <v>49</v>
      </c>
      <c r="Q28" s="26" t="s">
        <v>21</v>
      </c>
      <c r="R28" s="26" t="s">
        <v>22</v>
      </c>
      <c r="S28" s="26" t="s">
        <v>23</v>
      </c>
      <c r="T28" s="26" t="s">
        <v>24</v>
      </c>
      <c r="U28" s="26" t="s">
        <v>25</v>
      </c>
      <c r="V28" s="26" t="s">
        <v>26</v>
      </c>
      <c r="W28" s="26" t="s">
        <v>27</v>
      </c>
      <c r="X28" s="26" t="s">
        <v>28</v>
      </c>
      <c r="Y28" s="26" t="s">
        <v>29</v>
      </c>
      <c r="Z28" s="26" t="s">
        <v>47</v>
      </c>
      <c r="AA28" s="26" t="s">
        <v>48</v>
      </c>
    </row>
    <row r="29" spans="1:35" s="15" customFormat="1" ht="21" customHeight="1">
      <c r="A29" s="29">
        <v>1</v>
      </c>
      <c r="B29" s="27" t="s">
        <v>14</v>
      </c>
      <c r="C29" s="29">
        <v>3</v>
      </c>
      <c r="D29" s="50">
        <f>SUM(E29:O29)</f>
        <v>89</v>
      </c>
      <c r="E29" s="29">
        <v>6</v>
      </c>
      <c r="F29" s="29">
        <v>5</v>
      </c>
      <c r="G29" s="29">
        <v>20</v>
      </c>
      <c r="H29" s="29">
        <v>10</v>
      </c>
      <c r="I29" s="29">
        <v>16</v>
      </c>
      <c r="J29" s="29">
        <v>12</v>
      </c>
      <c r="K29" s="29">
        <v>9</v>
      </c>
      <c r="L29" s="29">
        <v>6</v>
      </c>
      <c r="M29" s="32">
        <v>2</v>
      </c>
      <c r="N29" s="32">
        <v>3</v>
      </c>
      <c r="O29" s="32">
        <v>0</v>
      </c>
      <c r="P29" s="50">
        <f>SUM(Q29:AA29)</f>
        <v>12</v>
      </c>
      <c r="Q29" s="29">
        <v>0</v>
      </c>
      <c r="R29" s="29">
        <v>0</v>
      </c>
      <c r="S29" s="29">
        <v>4</v>
      </c>
      <c r="T29" s="29">
        <v>5</v>
      </c>
      <c r="U29" s="29">
        <v>3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33">
        <v>0</v>
      </c>
    </row>
    <row r="30" spans="1:35" s="15" customFormat="1" ht="21" customHeight="1">
      <c r="A30" s="36"/>
      <c r="B30" s="36"/>
      <c r="C30" s="36"/>
      <c r="D30" s="51"/>
      <c r="E30" s="30">
        <f>(E29/89)*100%</f>
        <v>6.741573033707865E-2</v>
      </c>
      <c r="F30" s="30">
        <f t="shared" ref="F30:O30" si="24">(F29/89)*100%</f>
        <v>5.6179775280898875E-2</v>
      </c>
      <c r="G30" s="30">
        <f t="shared" si="24"/>
        <v>0.2247191011235955</v>
      </c>
      <c r="H30" s="30">
        <f t="shared" si="24"/>
        <v>0.11235955056179775</v>
      </c>
      <c r="I30" s="30">
        <f t="shared" si="24"/>
        <v>0.1797752808988764</v>
      </c>
      <c r="J30" s="30">
        <f t="shared" si="24"/>
        <v>0.1348314606741573</v>
      </c>
      <c r="K30" s="30">
        <f t="shared" si="24"/>
        <v>0.10112359550561797</v>
      </c>
      <c r="L30" s="30">
        <f t="shared" si="24"/>
        <v>6.741573033707865E-2</v>
      </c>
      <c r="M30" s="30">
        <f t="shared" si="24"/>
        <v>2.247191011235955E-2</v>
      </c>
      <c r="N30" s="30">
        <f t="shared" si="24"/>
        <v>3.3707865168539325E-2</v>
      </c>
      <c r="O30" s="30">
        <f t="shared" si="24"/>
        <v>0</v>
      </c>
      <c r="P30" s="51"/>
      <c r="Q30" s="30">
        <f t="shared" ref="Q30:R30" si="25">(Q29/12)*100%</f>
        <v>0</v>
      </c>
      <c r="R30" s="30">
        <f t="shared" si="25"/>
        <v>0</v>
      </c>
      <c r="S30" s="30">
        <f>(S29/12)*100%</f>
        <v>0.33333333333333331</v>
      </c>
      <c r="T30" s="30">
        <f t="shared" ref="T30:AA30" si="26">(T29/12)*100%</f>
        <v>0.41666666666666669</v>
      </c>
      <c r="U30" s="30">
        <f t="shared" si="26"/>
        <v>0.25</v>
      </c>
      <c r="V30" s="30">
        <f t="shared" si="26"/>
        <v>0</v>
      </c>
      <c r="W30" s="30">
        <f t="shared" si="26"/>
        <v>0</v>
      </c>
      <c r="X30" s="30">
        <f t="shared" si="26"/>
        <v>0</v>
      </c>
      <c r="Y30" s="30">
        <f t="shared" si="26"/>
        <v>0</v>
      </c>
      <c r="Z30" s="30">
        <f t="shared" si="26"/>
        <v>0</v>
      </c>
      <c r="AA30" s="30">
        <f t="shared" si="26"/>
        <v>0</v>
      </c>
    </row>
    <row r="31" spans="1:35" s="15" customFormat="1" ht="21" customHeight="1">
      <c r="A31" s="29">
        <v>2</v>
      </c>
      <c r="B31" s="27" t="s">
        <v>15</v>
      </c>
      <c r="C31" s="29">
        <v>3</v>
      </c>
      <c r="D31" s="50">
        <f>SUM(E31:O31)</f>
        <v>103</v>
      </c>
      <c r="E31" s="29">
        <v>11</v>
      </c>
      <c r="F31" s="29">
        <v>15</v>
      </c>
      <c r="G31" s="29">
        <v>16</v>
      </c>
      <c r="H31" s="29">
        <v>11</v>
      </c>
      <c r="I31" s="29">
        <v>16</v>
      </c>
      <c r="J31" s="29">
        <v>8</v>
      </c>
      <c r="K31" s="29">
        <v>9</v>
      </c>
      <c r="L31" s="29">
        <v>6</v>
      </c>
      <c r="M31" s="32">
        <v>6</v>
      </c>
      <c r="N31" s="32">
        <v>5</v>
      </c>
      <c r="O31" s="32">
        <v>0</v>
      </c>
      <c r="P31" s="50">
        <f>SUM(Q31:AA31)</f>
        <v>14</v>
      </c>
      <c r="Q31" s="29">
        <v>0</v>
      </c>
      <c r="R31" s="29">
        <v>0</v>
      </c>
      <c r="S31" s="29">
        <v>8</v>
      </c>
      <c r="T31" s="29">
        <v>6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33">
        <v>0</v>
      </c>
    </row>
    <row r="32" spans="1:35" s="15" customFormat="1" ht="21" customHeight="1">
      <c r="A32" s="28"/>
      <c r="B32" s="28"/>
      <c r="C32" s="28"/>
      <c r="D32" s="51"/>
      <c r="E32" s="30">
        <f>(E31/103)*100%</f>
        <v>0.10679611650485436</v>
      </c>
      <c r="F32" s="30">
        <f t="shared" ref="F32:O32" si="27">(F31/103)*100%</f>
        <v>0.14563106796116504</v>
      </c>
      <c r="G32" s="30">
        <f t="shared" si="27"/>
        <v>0.1553398058252427</v>
      </c>
      <c r="H32" s="30">
        <f t="shared" si="27"/>
        <v>0.10679611650485436</v>
      </c>
      <c r="I32" s="30">
        <f t="shared" si="27"/>
        <v>0.1553398058252427</v>
      </c>
      <c r="J32" s="30">
        <f t="shared" si="27"/>
        <v>7.7669902912621352E-2</v>
      </c>
      <c r="K32" s="30">
        <f t="shared" si="27"/>
        <v>8.7378640776699032E-2</v>
      </c>
      <c r="L32" s="30">
        <f t="shared" si="27"/>
        <v>5.8252427184466021E-2</v>
      </c>
      <c r="M32" s="30">
        <f t="shared" si="27"/>
        <v>5.8252427184466021E-2</v>
      </c>
      <c r="N32" s="30">
        <f t="shared" si="27"/>
        <v>4.8543689320388349E-2</v>
      </c>
      <c r="O32" s="30">
        <f t="shared" si="27"/>
        <v>0</v>
      </c>
      <c r="P32" s="51"/>
      <c r="Q32" s="30">
        <f>(Q31/14)*100%</f>
        <v>0</v>
      </c>
      <c r="R32" s="30">
        <f t="shared" ref="R32:AA32" si="28">(R31/14)*100%</f>
        <v>0</v>
      </c>
      <c r="S32" s="30">
        <f t="shared" si="28"/>
        <v>0.5714285714285714</v>
      </c>
      <c r="T32" s="30">
        <f t="shared" si="28"/>
        <v>0.42857142857142855</v>
      </c>
      <c r="U32" s="30">
        <f t="shared" si="28"/>
        <v>0</v>
      </c>
      <c r="V32" s="30">
        <f t="shared" si="28"/>
        <v>0</v>
      </c>
      <c r="W32" s="30">
        <f t="shared" si="28"/>
        <v>0</v>
      </c>
      <c r="X32" s="30">
        <f t="shared" si="28"/>
        <v>0</v>
      </c>
      <c r="Y32" s="30">
        <f t="shared" si="28"/>
        <v>0</v>
      </c>
      <c r="Z32" s="30">
        <f t="shared" si="28"/>
        <v>0</v>
      </c>
      <c r="AA32" s="30">
        <f t="shared" si="28"/>
        <v>0</v>
      </c>
    </row>
    <row r="33" spans="1:27" s="15" customFormat="1" ht="21" customHeight="1">
      <c r="A33" s="35">
        <v>3</v>
      </c>
      <c r="B33" s="36" t="s">
        <v>13</v>
      </c>
      <c r="C33" s="35">
        <v>3</v>
      </c>
      <c r="D33" s="50">
        <f t="shared" ref="D33" si="29">SUM(E33:O33)</f>
        <v>133</v>
      </c>
      <c r="E33" s="29">
        <v>17</v>
      </c>
      <c r="F33" s="29">
        <v>11</v>
      </c>
      <c r="G33" s="29">
        <v>12</v>
      </c>
      <c r="H33" s="29">
        <v>13</v>
      </c>
      <c r="I33" s="29">
        <v>28</v>
      </c>
      <c r="J33" s="29">
        <v>18</v>
      </c>
      <c r="K33" s="29">
        <v>19</v>
      </c>
      <c r="L33" s="29">
        <v>10</v>
      </c>
      <c r="M33" s="32">
        <v>4</v>
      </c>
      <c r="N33" s="32">
        <v>1</v>
      </c>
      <c r="O33" s="32">
        <v>0</v>
      </c>
      <c r="P33" s="50">
        <f t="shared" ref="P33" si="30">SUM(Q33:AA33)</f>
        <v>17</v>
      </c>
      <c r="Q33" s="29">
        <v>3</v>
      </c>
      <c r="R33" s="29">
        <v>4</v>
      </c>
      <c r="S33" s="29">
        <v>0</v>
      </c>
      <c r="T33" s="29">
        <v>6</v>
      </c>
      <c r="U33" s="29">
        <v>3</v>
      </c>
      <c r="V33" s="29">
        <v>0</v>
      </c>
      <c r="W33" s="29">
        <v>1</v>
      </c>
      <c r="X33" s="29">
        <v>0</v>
      </c>
      <c r="Y33" s="29">
        <v>0</v>
      </c>
      <c r="Z33" s="29">
        <v>0</v>
      </c>
      <c r="AA33" s="33">
        <v>0</v>
      </c>
    </row>
    <row r="34" spans="1:27" s="15" customFormat="1" ht="21" customHeight="1">
      <c r="A34" s="36"/>
      <c r="B34" s="36"/>
      <c r="C34" s="36"/>
      <c r="D34" s="51"/>
      <c r="E34" s="30">
        <f>(E33/133)*100%</f>
        <v>0.12781954887218044</v>
      </c>
      <c r="F34" s="30">
        <f t="shared" ref="F34:O34" si="31">(F33/133)*100%</f>
        <v>8.2706766917293228E-2</v>
      </c>
      <c r="G34" s="30">
        <f t="shared" si="31"/>
        <v>9.0225563909774431E-2</v>
      </c>
      <c r="H34" s="30">
        <f t="shared" si="31"/>
        <v>9.7744360902255634E-2</v>
      </c>
      <c r="I34" s="30">
        <f t="shared" si="31"/>
        <v>0.21052631578947367</v>
      </c>
      <c r="J34" s="30">
        <f t="shared" si="31"/>
        <v>0.13533834586466165</v>
      </c>
      <c r="K34" s="30">
        <f t="shared" si="31"/>
        <v>0.14285714285714285</v>
      </c>
      <c r="L34" s="30">
        <f t="shared" si="31"/>
        <v>7.5187969924812026E-2</v>
      </c>
      <c r="M34" s="30">
        <f t="shared" si="31"/>
        <v>3.007518796992481E-2</v>
      </c>
      <c r="N34" s="30">
        <f t="shared" si="31"/>
        <v>7.5187969924812026E-3</v>
      </c>
      <c r="O34" s="30">
        <f t="shared" si="31"/>
        <v>0</v>
      </c>
      <c r="P34" s="51"/>
      <c r="Q34" s="30">
        <f>(Q33/17)*100%</f>
        <v>0.17647058823529413</v>
      </c>
      <c r="R34" s="30">
        <f t="shared" ref="R34:AA34" si="32">(R33/17)*100%</f>
        <v>0.23529411764705882</v>
      </c>
      <c r="S34" s="30">
        <f t="shared" si="32"/>
        <v>0</v>
      </c>
      <c r="T34" s="30">
        <f t="shared" si="32"/>
        <v>0.35294117647058826</v>
      </c>
      <c r="U34" s="30">
        <f t="shared" si="32"/>
        <v>0.17647058823529413</v>
      </c>
      <c r="V34" s="30">
        <f t="shared" si="32"/>
        <v>0</v>
      </c>
      <c r="W34" s="30">
        <f t="shared" si="32"/>
        <v>5.8823529411764705E-2</v>
      </c>
      <c r="X34" s="30">
        <f t="shared" si="32"/>
        <v>0</v>
      </c>
      <c r="Y34" s="30">
        <f t="shared" si="32"/>
        <v>0</v>
      </c>
      <c r="Z34" s="30">
        <f t="shared" si="32"/>
        <v>0</v>
      </c>
      <c r="AA34" s="30">
        <f t="shared" si="32"/>
        <v>0</v>
      </c>
    </row>
    <row r="35" spans="1:27" s="15" customFormat="1" ht="21" customHeight="1">
      <c r="A35" s="29">
        <v>4</v>
      </c>
      <c r="B35" s="27" t="s">
        <v>41</v>
      </c>
      <c r="C35" s="29">
        <v>3</v>
      </c>
      <c r="D35" s="50">
        <f t="shared" ref="D35" si="33">SUM(E35:O35)</f>
        <v>125</v>
      </c>
      <c r="E35" s="29">
        <v>15</v>
      </c>
      <c r="F35" s="29">
        <v>8</v>
      </c>
      <c r="G35" s="29">
        <v>13</v>
      </c>
      <c r="H35" s="29">
        <v>17</v>
      </c>
      <c r="I35" s="29">
        <v>17</v>
      </c>
      <c r="J35" s="29">
        <v>20</v>
      </c>
      <c r="K35" s="29">
        <v>19</v>
      </c>
      <c r="L35" s="29">
        <v>7</v>
      </c>
      <c r="M35" s="32">
        <v>4</v>
      </c>
      <c r="N35" s="32">
        <v>5</v>
      </c>
      <c r="O35" s="32">
        <v>0</v>
      </c>
      <c r="P35" s="50">
        <f t="shared" ref="P35" si="34">SUM(Q35:AA35)</f>
        <v>27</v>
      </c>
      <c r="Q35" s="29">
        <v>1</v>
      </c>
      <c r="R35" s="29">
        <v>3</v>
      </c>
      <c r="S35" s="29">
        <v>3</v>
      </c>
      <c r="T35" s="29">
        <v>7</v>
      </c>
      <c r="U35" s="29">
        <v>6</v>
      </c>
      <c r="V35" s="29">
        <v>2</v>
      </c>
      <c r="W35" s="29">
        <v>2</v>
      </c>
      <c r="X35" s="29">
        <v>2</v>
      </c>
      <c r="Y35" s="29">
        <v>0</v>
      </c>
      <c r="Z35" s="29">
        <v>0</v>
      </c>
      <c r="AA35" s="33">
        <v>1</v>
      </c>
    </row>
    <row r="36" spans="1:27" s="15" customFormat="1" ht="21" customHeight="1">
      <c r="A36" s="28"/>
      <c r="B36" s="28"/>
      <c r="C36" s="28"/>
      <c r="D36" s="51"/>
      <c r="E36" s="30">
        <f>(E35/125)*100%</f>
        <v>0.12</v>
      </c>
      <c r="F36" s="30">
        <f t="shared" ref="F36:O36" si="35">(F35/125)*100%</f>
        <v>6.4000000000000001E-2</v>
      </c>
      <c r="G36" s="30">
        <f t="shared" si="35"/>
        <v>0.104</v>
      </c>
      <c r="H36" s="30">
        <f t="shared" si="35"/>
        <v>0.13600000000000001</v>
      </c>
      <c r="I36" s="30">
        <f t="shared" si="35"/>
        <v>0.13600000000000001</v>
      </c>
      <c r="J36" s="30">
        <f t="shared" si="35"/>
        <v>0.16</v>
      </c>
      <c r="K36" s="30">
        <f t="shared" si="35"/>
        <v>0.152</v>
      </c>
      <c r="L36" s="30">
        <f t="shared" si="35"/>
        <v>5.6000000000000001E-2</v>
      </c>
      <c r="M36" s="30">
        <f t="shared" si="35"/>
        <v>3.2000000000000001E-2</v>
      </c>
      <c r="N36" s="30">
        <f t="shared" si="35"/>
        <v>0.04</v>
      </c>
      <c r="O36" s="30">
        <f t="shared" si="35"/>
        <v>0</v>
      </c>
      <c r="P36" s="51"/>
      <c r="Q36" s="30">
        <f>(Q35/27)*100%</f>
        <v>3.7037037037037035E-2</v>
      </c>
      <c r="R36" s="30">
        <f t="shared" ref="R36:AA36" si="36">(R35/27)*100%</f>
        <v>0.1111111111111111</v>
      </c>
      <c r="S36" s="30">
        <f t="shared" si="36"/>
        <v>0.1111111111111111</v>
      </c>
      <c r="T36" s="30">
        <f t="shared" si="36"/>
        <v>0.25925925925925924</v>
      </c>
      <c r="U36" s="30">
        <f t="shared" si="36"/>
        <v>0.22222222222222221</v>
      </c>
      <c r="V36" s="30">
        <f t="shared" si="36"/>
        <v>7.407407407407407E-2</v>
      </c>
      <c r="W36" s="30">
        <f t="shared" si="36"/>
        <v>7.407407407407407E-2</v>
      </c>
      <c r="X36" s="30">
        <f t="shared" si="36"/>
        <v>7.407407407407407E-2</v>
      </c>
      <c r="Y36" s="30">
        <f t="shared" si="36"/>
        <v>0</v>
      </c>
      <c r="Z36" s="30">
        <f t="shared" si="36"/>
        <v>0</v>
      </c>
      <c r="AA36" s="30">
        <f t="shared" si="36"/>
        <v>3.7037037037037035E-2</v>
      </c>
    </row>
    <row r="37" spans="1:27" s="15" customFormat="1" ht="21" customHeight="1">
      <c r="A37" s="35">
        <v>5</v>
      </c>
      <c r="B37" s="36" t="s">
        <v>0</v>
      </c>
      <c r="C37" s="35">
        <v>3</v>
      </c>
      <c r="D37" s="50">
        <f t="shared" ref="D37" si="37">SUM(E37:O37)</f>
        <v>135</v>
      </c>
      <c r="E37" s="29">
        <v>14</v>
      </c>
      <c r="F37" s="29">
        <v>5</v>
      </c>
      <c r="G37" s="29">
        <v>10</v>
      </c>
      <c r="H37" s="29">
        <v>27</v>
      </c>
      <c r="I37" s="29">
        <v>27</v>
      </c>
      <c r="J37" s="29">
        <v>16</v>
      </c>
      <c r="K37" s="29">
        <v>16</v>
      </c>
      <c r="L37" s="29">
        <v>10</v>
      </c>
      <c r="M37" s="32">
        <v>5</v>
      </c>
      <c r="N37" s="32">
        <v>5</v>
      </c>
      <c r="O37" s="32">
        <v>0</v>
      </c>
      <c r="P37" s="50">
        <f t="shared" ref="P37" si="38">SUM(Q37:AA37)</f>
        <v>25</v>
      </c>
      <c r="Q37" s="29">
        <v>9</v>
      </c>
      <c r="R37" s="29">
        <v>3</v>
      </c>
      <c r="S37" s="29">
        <v>1</v>
      </c>
      <c r="T37" s="29">
        <v>6</v>
      </c>
      <c r="U37" s="29">
        <v>1</v>
      </c>
      <c r="V37" s="29">
        <v>2</v>
      </c>
      <c r="W37" s="29">
        <v>3</v>
      </c>
      <c r="X37" s="29">
        <v>0</v>
      </c>
      <c r="Y37" s="29">
        <v>0</v>
      </c>
      <c r="Z37" s="29">
        <v>0</v>
      </c>
      <c r="AA37" s="29">
        <v>0</v>
      </c>
    </row>
    <row r="38" spans="1:27" s="15" customFormat="1" ht="21" customHeight="1">
      <c r="A38" s="36"/>
      <c r="B38" s="36"/>
      <c r="C38" s="36"/>
      <c r="D38" s="51"/>
      <c r="E38" s="30">
        <f>(E37/135)*100%</f>
        <v>0.1037037037037037</v>
      </c>
      <c r="F38" s="30">
        <f t="shared" ref="F38:O38" si="39">(F37/135)*100%</f>
        <v>3.7037037037037035E-2</v>
      </c>
      <c r="G38" s="30">
        <f t="shared" si="39"/>
        <v>7.407407407407407E-2</v>
      </c>
      <c r="H38" s="30">
        <f t="shared" si="39"/>
        <v>0.2</v>
      </c>
      <c r="I38" s="30">
        <f t="shared" si="39"/>
        <v>0.2</v>
      </c>
      <c r="J38" s="30">
        <f t="shared" si="39"/>
        <v>0.11851851851851852</v>
      </c>
      <c r="K38" s="30">
        <f t="shared" si="39"/>
        <v>0.11851851851851852</v>
      </c>
      <c r="L38" s="30">
        <f t="shared" si="39"/>
        <v>7.407407407407407E-2</v>
      </c>
      <c r="M38" s="30">
        <f t="shared" si="39"/>
        <v>3.7037037037037035E-2</v>
      </c>
      <c r="N38" s="30">
        <f t="shared" si="39"/>
        <v>3.7037037037037035E-2</v>
      </c>
      <c r="O38" s="30">
        <f t="shared" si="39"/>
        <v>0</v>
      </c>
      <c r="P38" s="51"/>
      <c r="Q38" s="30">
        <f>(Q37/25)*100%</f>
        <v>0.36</v>
      </c>
      <c r="R38" s="30">
        <f t="shared" ref="R38:AA38" si="40">(R37/25)*100%</f>
        <v>0.12</v>
      </c>
      <c r="S38" s="30">
        <f t="shared" si="40"/>
        <v>0.04</v>
      </c>
      <c r="T38" s="30">
        <f t="shared" si="40"/>
        <v>0.24</v>
      </c>
      <c r="U38" s="30">
        <f t="shared" si="40"/>
        <v>0.04</v>
      </c>
      <c r="V38" s="30">
        <f t="shared" si="40"/>
        <v>0.08</v>
      </c>
      <c r="W38" s="30">
        <f t="shared" si="40"/>
        <v>0.12</v>
      </c>
      <c r="X38" s="30">
        <f t="shared" si="40"/>
        <v>0</v>
      </c>
      <c r="Y38" s="30">
        <f t="shared" si="40"/>
        <v>0</v>
      </c>
      <c r="Z38" s="30">
        <f t="shared" si="40"/>
        <v>0</v>
      </c>
      <c r="AA38" s="30">
        <f t="shared" si="40"/>
        <v>0</v>
      </c>
    </row>
    <row r="39" spans="1:27" s="15" customFormat="1" ht="21" customHeight="1">
      <c r="A39" s="29">
        <v>6</v>
      </c>
      <c r="B39" s="27" t="s">
        <v>42</v>
      </c>
      <c r="C39" s="29">
        <v>3</v>
      </c>
      <c r="D39" s="50">
        <f t="shared" ref="D39" si="41">SUM(E39:O39)</f>
        <v>139</v>
      </c>
      <c r="E39" s="29">
        <v>6</v>
      </c>
      <c r="F39" s="29">
        <v>14</v>
      </c>
      <c r="G39" s="29">
        <v>23</v>
      </c>
      <c r="H39" s="29">
        <v>23</v>
      </c>
      <c r="I39" s="29">
        <v>22</v>
      </c>
      <c r="J39" s="29">
        <v>20</v>
      </c>
      <c r="K39" s="29">
        <v>8</v>
      </c>
      <c r="L39" s="29">
        <v>10</v>
      </c>
      <c r="M39" s="32">
        <v>8</v>
      </c>
      <c r="N39" s="32">
        <v>4</v>
      </c>
      <c r="O39" s="32">
        <v>1</v>
      </c>
      <c r="P39" s="50">
        <f t="shared" ref="P39" si="42">SUM(Q39:AA39)</f>
        <v>20</v>
      </c>
      <c r="Q39" s="29">
        <v>1</v>
      </c>
      <c r="R39" s="29">
        <v>0</v>
      </c>
      <c r="S39" s="29">
        <v>4</v>
      </c>
      <c r="T39" s="29">
        <v>3</v>
      </c>
      <c r="U39" s="29">
        <v>6</v>
      </c>
      <c r="V39" s="29">
        <v>3</v>
      </c>
      <c r="W39" s="29">
        <v>0</v>
      </c>
      <c r="X39" s="29">
        <v>3</v>
      </c>
      <c r="Y39" s="29">
        <v>0</v>
      </c>
      <c r="Z39" s="29">
        <v>0</v>
      </c>
      <c r="AA39" s="29">
        <v>0</v>
      </c>
    </row>
    <row r="40" spans="1:27" s="15" customFormat="1" ht="21" customHeight="1">
      <c r="A40" s="28"/>
      <c r="B40" s="28"/>
      <c r="C40" s="28"/>
      <c r="D40" s="51"/>
      <c r="E40" s="30">
        <f>(E39/139)*100%</f>
        <v>4.3165467625899283E-2</v>
      </c>
      <c r="F40" s="30">
        <f t="shared" ref="F40:O40" si="43">(F39/139)*100%</f>
        <v>0.10071942446043165</v>
      </c>
      <c r="G40" s="30">
        <f t="shared" si="43"/>
        <v>0.16546762589928057</v>
      </c>
      <c r="H40" s="30">
        <f t="shared" si="43"/>
        <v>0.16546762589928057</v>
      </c>
      <c r="I40" s="30">
        <f t="shared" si="43"/>
        <v>0.15827338129496402</v>
      </c>
      <c r="J40" s="30">
        <f t="shared" si="43"/>
        <v>0.14388489208633093</v>
      </c>
      <c r="K40" s="30">
        <f t="shared" si="43"/>
        <v>5.7553956834532377E-2</v>
      </c>
      <c r="L40" s="30">
        <f t="shared" si="43"/>
        <v>7.1942446043165464E-2</v>
      </c>
      <c r="M40" s="30">
        <f t="shared" si="43"/>
        <v>5.7553956834532377E-2</v>
      </c>
      <c r="N40" s="30">
        <f t="shared" si="43"/>
        <v>2.8776978417266189E-2</v>
      </c>
      <c r="O40" s="30">
        <f t="shared" si="43"/>
        <v>7.1942446043165471E-3</v>
      </c>
      <c r="P40" s="51"/>
      <c r="Q40" s="30">
        <f>(Q39/20)*100%</f>
        <v>0.05</v>
      </c>
      <c r="R40" s="30">
        <f t="shared" ref="R40:AA40" si="44">(R39/20)*100%</f>
        <v>0</v>
      </c>
      <c r="S40" s="30">
        <f t="shared" si="44"/>
        <v>0.2</v>
      </c>
      <c r="T40" s="30">
        <f t="shared" si="44"/>
        <v>0.15</v>
      </c>
      <c r="U40" s="30">
        <f t="shared" si="44"/>
        <v>0.3</v>
      </c>
      <c r="V40" s="30">
        <f t="shared" si="44"/>
        <v>0.15</v>
      </c>
      <c r="W40" s="30">
        <f t="shared" si="44"/>
        <v>0</v>
      </c>
      <c r="X40" s="30">
        <f t="shared" si="44"/>
        <v>0.15</v>
      </c>
      <c r="Y40" s="30">
        <f t="shared" si="44"/>
        <v>0</v>
      </c>
      <c r="Z40" s="30">
        <f t="shared" si="44"/>
        <v>0</v>
      </c>
      <c r="AA40" s="30">
        <f t="shared" si="44"/>
        <v>0</v>
      </c>
    </row>
    <row r="41" spans="1:27" s="15" customFormat="1" ht="21" customHeight="1">
      <c r="A41" s="29">
        <v>7</v>
      </c>
      <c r="B41" s="27" t="s">
        <v>43</v>
      </c>
      <c r="C41" s="29">
        <v>3</v>
      </c>
      <c r="D41" s="50">
        <f t="shared" ref="D41" si="45">SUM(E41:O41)</f>
        <v>116</v>
      </c>
      <c r="E41" s="29">
        <v>22</v>
      </c>
      <c r="F41" s="29">
        <v>10</v>
      </c>
      <c r="G41" s="29">
        <v>14</v>
      </c>
      <c r="H41" s="29">
        <v>9</v>
      </c>
      <c r="I41" s="29">
        <v>13</v>
      </c>
      <c r="J41" s="29">
        <v>21</v>
      </c>
      <c r="K41" s="29">
        <v>11</v>
      </c>
      <c r="L41" s="29">
        <v>6</v>
      </c>
      <c r="M41" s="32">
        <v>7</v>
      </c>
      <c r="N41" s="32">
        <v>3</v>
      </c>
      <c r="O41" s="32">
        <v>0</v>
      </c>
      <c r="P41" s="50">
        <f t="shared" ref="P41" si="46">SUM(Q41:AA41)</f>
        <v>24</v>
      </c>
      <c r="Q41" s="29">
        <v>11</v>
      </c>
      <c r="R41" s="29">
        <v>6</v>
      </c>
      <c r="S41" s="29">
        <v>4</v>
      </c>
      <c r="T41" s="29">
        <v>3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33">
        <v>0</v>
      </c>
    </row>
    <row r="42" spans="1:27" s="15" customFormat="1" ht="21" customHeight="1">
      <c r="A42" s="28"/>
      <c r="B42" s="28"/>
      <c r="C42" s="31"/>
      <c r="D42" s="51"/>
      <c r="E42" s="30">
        <f>(E41/116)*100%</f>
        <v>0.18965517241379309</v>
      </c>
      <c r="F42" s="30">
        <f t="shared" ref="F42:O42" si="47">(F41/116)*100%</f>
        <v>8.6206896551724144E-2</v>
      </c>
      <c r="G42" s="30">
        <f t="shared" si="47"/>
        <v>0.1206896551724138</v>
      </c>
      <c r="H42" s="30">
        <f t="shared" si="47"/>
        <v>7.7586206896551727E-2</v>
      </c>
      <c r="I42" s="30">
        <f t="shared" si="47"/>
        <v>0.11206896551724138</v>
      </c>
      <c r="J42" s="30">
        <f t="shared" si="47"/>
        <v>0.18103448275862069</v>
      </c>
      <c r="K42" s="30">
        <f t="shared" si="47"/>
        <v>9.4827586206896547E-2</v>
      </c>
      <c r="L42" s="30">
        <f t="shared" si="47"/>
        <v>5.1724137931034482E-2</v>
      </c>
      <c r="M42" s="30">
        <f t="shared" si="47"/>
        <v>6.0344827586206899E-2</v>
      </c>
      <c r="N42" s="30">
        <f t="shared" si="47"/>
        <v>2.5862068965517241E-2</v>
      </c>
      <c r="O42" s="30">
        <f t="shared" si="47"/>
        <v>0</v>
      </c>
      <c r="P42" s="51"/>
      <c r="Q42" s="30">
        <f>(Q41/24)*100%</f>
        <v>0.45833333333333331</v>
      </c>
      <c r="R42" s="30">
        <f t="shared" ref="R42:AA42" si="48">(R41/24)*100%</f>
        <v>0.25</v>
      </c>
      <c r="S42" s="30">
        <f t="shared" si="48"/>
        <v>0.16666666666666666</v>
      </c>
      <c r="T42" s="30">
        <f t="shared" si="48"/>
        <v>0.125</v>
      </c>
      <c r="U42" s="30">
        <f t="shared" si="48"/>
        <v>0</v>
      </c>
      <c r="V42" s="30">
        <f t="shared" si="48"/>
        <v>0</v>
      </c>
      <c r="W42" s="30">
        <f t="shared" si="48"/>
        <v>0</v>
      </c>
      <c r="X42" s="30">
        <f t="shared" si="48"/>
        <v>0</v>
      </c>
      <c r="Y42" s="30">
        <f t="shared" si="48"/>
        <v>0</v>
      </c>
      <c r="Z42" s="30">
        <f t="shared" si="48"/>
        <v>0</v>
      </c>
      <c r="AA42" s="30">
        <f t="shared" si="48"/>
        <v>0</v>
      </c>
    </row>
    <row r="43" spans="1:27" s="15" customFormat="1" ht="21" customHeight="1"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</row>
    <row r="44" spans="1:27" s="15" customFormat="1" ht="21" customHeight="1"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</row>
    <row r="45" spans="1:27" s="15" customFormat="1" ht="21" customHeight="1"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</row>
    <row r="46" spans="1:27" s="15" customFormat="1" ht="21" customHeight="1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</row>
    <row r="47" spans="1:27" s="15" customFormat="1" ht="21" customHeight="1"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</row>
    <row r="48" spans="1:27" s="15" customFormat="1" ht="21" customHeight="1">
      <c r="A48" s="17" t="s">
        <v>35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</row>
    <row r="49" spans="1:27" s="15" customFormat="1" ht="21" customHeight="1">
      <c r="A49" s="52" t="s">
        <v>18</v>
      </c>
      <c r="B49" s="52" t="s">
        <v>19</v>
      </c>
      <c r="C49" s="53" t="s">
        <v>36</v>
      </c>
      <c r="D49" s="55" t="s">
        <v>30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2" t="s">
        <v>20</v>
      </c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</row>
    <row r="50" spans="1:27" s="15" customFormat="1" ht="21" customHeight="1">
      <c r="A50" s="52"/>
      <c r="B50" s="52"/>
      <c r="C50" s="54"/>
      <c r="D50" s="24" t="s">
        <v>49</v>
      </c>
      <c r="E50" s="24" t="s">
        <v>21</v>
      </c>
      <c r="F50" s="24" t="s">
        <v>22</v>
      </c>
      <c r="G50" s="24" t="s">
        <v>23</v>
      </c>
      <c r="H50" s="24" t="s">
        <v>24</v>
      </c>
      <c r="I50" s="24" t="s">
        <v>25</v>
      </c>
      <c r="J50" s="24" t="s">
        <v>26</v>
      </c>
      <c r="K50" s="24" t="s">
        <v>27</v>
      </c>
      <c r="L50" s="24" t="s">
        <v>28</v>
      </c>
      <c r="M50" s="25" t="s">
        <v>29</v>
      </c>
      <c r="N50" s="25" t="s">
        <v>47</v>
      </c>
      <c r="O50" s="25" t="s">
        <v>48</v>
      </c>
      <c r="P50" s="26" t="s">
        <v>49</v>
      </c>
      <c r="Q50" s="26" t="s">
        <v>21</v>
      </c>
      <c r="R50" s="26" t="s">
        <v>22</v>
      </c>
      <c r="S50" s="26" t="s">
        <v>23</v>
      </c>
      <c r="T50" s="26" t="s">
        <v>24</v>
      </c>
      <c r="U50" s="26" t="s">
        <v>25</v>
      </c>
      <c r="V50" s="26" t="s">
        <v>26</v>
      </c>
      <c r="W50" s="26" t="s">
        <v>27</v>
      </c>
      <c r="X50" s="26" t="s">
        <v>28</v>
      </c>
      <c r="Y50" s="26" t="s">
        <v>29</v>
      </c>
      <c r="Z50" s="26" t="s">
        <v>47</v>
      </c>
      <c r="AA50" s="26" t="s">
        <v>48</v>
      </c>
    </row>
    <row r="51" spans="1:27" s="15" customFormat="1" ht="21" customHeight="1">
      <c r="A51" s="29">
        <v>1</v>
      </c>
      <c r="B51" s="27" t="s">
        <v>10</v>
      </c>
      <c r="C51" s="29">
        <v>4</v>
      </c>
      <c r="D51" s="50">
        <f>SUM(E51:O51)</f>
        <v>134</v>
      </c>
      <c r="E51" s="29">
        <v>6</v>
      </c>
      <c r="F51" s="29">
        <v>7</v>
      </c>
      <c r="G51" s="29">
        <v>9</v>
      </c>
      <c r="H51" s="29">
        <v>18</v>
      </c>
      <c r="I51" s="29">
        <v>18</v>
      </c>
      <c r="J51" s="29">
        <v>22</v>
      </c>
      <c r="K51" s="29">
        <v>21</v>
      </c>
      <c r="L51" s="29">
        <v>18</v>
      </c>
      <c r="M51" s="29">
        <v>14</v>
      </c>
      <c r="N51" s="29">
        <v>1</v>
      </c>
      <c r="O51" s="29">
        <v>0</v>
      </c>
      <c r="P51" s="50">
        <f>SUM(Q51:AA51)</f>
        <v>15</v>
      </c>
      <c r="Q51" s="29">
        <v>0</v>
      </c>
      <c r="R51" s="29">
        <v>1</v>
      </c>
      <c r="S51" s="29">
        <v>3</v>
      </c>
      <c r="T51" s="29">
        <v>1</v>
      </c>
      <c r="U51" s="29">
        <v>2</v>
      </c>
      <c r="V51" s="29">
        <v>1</v>
      </c>
      <c r="W51" s="29">
        <v>3</v>
      </c>
      <c r="X51" s="29">
        <v>4</v>
      </c>
      <c r="Y51" s="29">
        <v>0</v>
      </c>
      <c r="Z51" s="29">
        <v>0</v>
      </c>
      <c r="AA51" s="29">
        <v>0</v>
      </c>
    </row>
    <row r="52" spans="1:27" s="15" customFormat="1" ht="21" customHeight="1">
      <c r="A52" s="28"/>
      <c r="B52" s="28"/>
      <c r="C52" s="28"/>
      <c r="D52" s="51"/>
      <c r="E52" s="30">
        <f>(E51/134)*100%</f>
        <v>4.4776119402985072E-2</v>
      </c>
      <c r="F52" s="30">
        <f t="shared" ref="F52:O52" si="49">(F51/134)*100%</f>
        <v>5.2238805970149252E-2</v>
      </c>
      <c r="G52" s="30">
        <f t="shared" si="49"/>
        <v>6.7164179104477612E-2</v>
      </c>
      <c r="H52" s="30">
        <f t="shared" si="49"/>
        <v>0.13432835820895522</v>
      </c>
      <c r="I52" s="30">
        <f t="shared" si="49"/>
        <v>0.13432835820895522</v>
      </c>
      <c r="J52" s="30">
        <f t="shared" si="49"/>
        <v>0.16417910447761194</v>
      </c>
      <c r="K52" s="30">
        <f t="shared" si="49"/>
        <v>0.15671641791044777</v>
      </c>
      <c r="L52" s="30">
        <f t="shared" si="49"/>
        <v>0.13432835820895522</v>
      </c>
      <c r="M52" s="30">
        <f t="shared" si="49"/>
        <v>0.1044776119402985</v>
      </c>
      <c r="N52" s="30">
        <f t="shared" si="49"/>
        <v>7.462686567164179E-3</v>
      </c>
      <c r="O52" s="30">
        <f t="shared" si="49"/>
        <v>0</v>
      </c>
      <c r="P52" s="51"/>
      <c r="Q52" s="30">
        <f>(Q51/15)*100%</f>
        <v>0</v>
      </c>
      <c r="R52" s="30">
        <f t="shared" ref="R52:AA52" si="50">(R51/15)*100%</f>
        <v>6.6666666666666666E-2</v>
      </c>
      <c r="S52" s="30">
        <f t="shared" si="50"/>
        <v>0.2</v>
      </c>
      <c r="T52" s="30">
        <f t="shared" si="50"/>
        <v>6.6666666666666666E-2</v>
      </c>
      <c r="U52" s="30">
        <f t="shared" si="50"/>
        <v>0.13333333333333333</v>
      </c>
      <c r="V52" s="30">
        <f t="shared" si="50"/>
        <v>6.6666666666666666E-2</v>
      </c>
      <c r="W52" s="30">
        <f t="shared" si="50"/>
        <v>0.2</v>
      </c>
      <c r="X52" s="30">
        <f t="shared" si="50"/>
        <v>0.26666666666666666</v>
      </c>
      <c r="Y52" s="30">
        <f t="shared" si="50"/>
        <v>0</v>
      </c>
      <c r="Z52" s="30">
        <f t="shared" si="50"/>
        <v>0</v>
      </c>
      <c r="AA52" s="30">
        <f t="shared" si="50"/>
        <v>0</v>
      </c>
    </row>
    <row r="53" spans="1:27" s="15" customFormat="1" ht="21" customHeight="1">
      <c r="A53" s="29">
        <v>2</v>
      </c>
      <c r="B53" s="27" t="s">
        <v>4</v>
      </c>
      <c r="C53" s="29">
        <v>4</v>
      </c>
      <c r="D53" s="50">
        <f>SUM(E53:O53)</f>
        <v>142</v>
      </c>
      <c r="E53" s="29">
        <v>22</v>
      </c>
      <c r="F53" s="29">
        <v>6</v>
      </c>
      <c r="G53" s="29">
        <v>10</v>
      </c>
      <c r="H53" s="29">
        <v>9</v>
      </c>
      <c r="I53" s="29">
        <v>11</v>
      </c>
      <c r="J53" s="29">
        <v>8</v>
      </c>
      <c r="K53" s="29">
        <v>11</v>
      </c>
      <c r="L53" s="29">
        <v>17</v>
      </c>
      <c r="M53" s="29">
        <v>28</v>
      </c>
      <c r="N53" s="29">
        <v>18</v>
      </c>
      <c r="O53" s="29">
        <v>2</v>
      </c>
      <c r="P53" s="50">
        <f>SUM(Q53:AA53)</f>
        <v>26</v>
      </c>
      <c r="Q53" s="29">
        <v>9</v>
      </c>
      <c r="R53" s="29">
        <v>2</v>
      </c>
      <c r="S53" s="29">
        <v>3</v>
      </c>
      <c r="T53" s="29">
        <v>4</v>
      </c>
      <c r="U53" s="29">
        <v>2</v>
      </c>
      <c r="V53" s="29">
        <v>1</v>
      </c>
      <c r="W53" s="29">
        <v>0</v>
      </c>
      <c r="X53" s="29">
        <v>2</v>
      </c>
      <c r="Y53" s="29">
        <v>3</v>
      </c>
      <c r="Z53" s="29">
        <v>0</v>
      </c>
      <c r="AA53" s="29">
        <v>0</v>
      </c>
    </row>
    <row r="54" spans="1:27" s="15" customFormat="1" ht="21" customHeight="1">
      <c r="A54" s="28"/>
      <c r="B54" s="28"/>
      <c r="C54" s="28"/>
      <c r="D54" s="51"/>
      <c r="E54" s="30">
        <f>(E53/142)*100%</f>
        <v>0.15492957746478872</v>
      </c>
      <c r="F54" s="30">
        <f t="shared" ref="F54:O54" si="51">(F53/142)*100%</f>
        <v>4.2253521126760563E-2</v>
      </c>
      <c r="G54" s="30">
        <f t="shared" si="51"/>
        <v>7.0422535211267609E-2</v>
      </c>
      <c r="H54" s="30">
        <f t="shared" si="51"/>
        <v>6.3380281690140844E-2</v>
      </c>
      <c r="I54" s="30">
        <f t="shared" si="51"/>
        <v>7.746478873239436E-2</v>
      </c>
      <c r="J54" s="30">
        <f t="shared" si="51"/>
        <v>5.6338028169014086E-2</v>
      </c>
      <c r="K54" s="30">
        <f t="shared" si="51"/>
        <v>7.746478873239436E-2</v>
      </c>
      <c r="L54" s="30">
        <f t="shared" si="51"/>
        <v>0.11971830985915492</v>
      </c>
      <c r="M54" s="30">
        <f t="shared" si="51"/>
        <v>0.19718309859154928</v>
      </c>
      <c r="N54" s="30">
        <f t="shared" si="51"/>
        <v>0.12676056338028169</v>
      </c>
      <c r="O54" s="30">
        <f t="shared" si="51"/>
        <v>1.4084507042253521E-2</v>
      </c>
      <c r="P54" s="51"/>
      <c r="Q54" s="30">
        <f>(Q53/26)*100%</f>
        <v>0.34615384615384615</v>
      </c>
      <c r="R54" s="30">
        <f t="shared" ref="R54:AA54" si="52">(R53/26)*100%</f>
        <v>7.6923076923076927E-2</v>
      </c>
      <c r="S54" s="30">
        <f t="shared" si="52"/>
        <v>0.11538461538461539</v>
      </c>
      <c r="T54" s="30">
        <f t="shared" si="52"/>
        <v>0.15384615384615385</v>
      </c>
      <c r="U54" s="30">
        <f t="shared" si="52"/>
        <v>7.6923076923076927E-2</v>
      </c>
      <c r="V54" s="30">
        <f t="shared" si="52"/>
        <v>3.8461538461538464E-2</v>
      </c>
      <c r="W54" s="30">
        <f t="shared" si="52"/>
        <v>0</v>
      </c>
      <c r="X54" s="30">
        <f t="shared" si="52"/>
        <v>7.6923076923076927E-2</v>
      </c>
      <c r="Y54" s="30">
        <f t="shared" si="52"/>
        <v>0.11538461538461539</v>
      </c>
      <c r="Z54" s="30">
        <f t="shared" si="52"/>
        <v>0</v>
      </c>
      <c r="AA54" s="30">
        <f t="shared" si="52"/>
        <v>0</v>
      </c>
    </row>
    <row r="55" spans="1:27" s="15" customFormat="1" ht="21" customHeight="1">
      <c r="A55" s="29">
        <v>3</v>
      </c>
      <c r="B55" s="27" t="s">
        <v>33</v>
      </c>
      <c r="C55" s="29">
        <v>4</v>
      </c>
      <c r="D55" s="50">
        <f t="shared" ref="D55" si="53">SUM(E55:O55)</f>
        <v>127</v>
      </c>
      <c r="E55" s="29">
        <v>11</v>
      </c>
      <c r="F55" s="29">
        <v>8</v>
      </c>
      <c r="G55" s="29">
        <v>9</v>
      </c>
      <c r="H55" s="29">
        <v>12</v>
      </c>
      <c r="I55" s="29">
        <v>10</v>
      </c>
      <c r="J55" s="29">
        <v>11</v>
      </c>
      <c r="K55" s="29">
        <v>13</v>
      </c>
      <c r="L55" s="29">
        <v>12</v>
      </c>
      <c r="M55" s="29">
        <v>26</v>
      </c>
      <c r="N55" s="29">
        <v>14</v>
      </c>
      <c r="O55" s="29">
        <v>1</v>
      </c>
      <c r="P55" s="50">
        <f t="shared" ref="P55" si="54">SUM(Q55:AA55)</f>
        <v>40</v>
      </c>
      <c r="Q55" s="29">
        <v>18</v>
      </c>
      <c r="R55" s="29">
        <v>2</v>
      </c>
      <c r="S55" s="29">
        <v>9</v>
      </c>
      <c r="T55" s="29">
        <v>6</v>
      </c>
      <c r="U55" s="29">
        <v>4</v>
      </c>
      <c r="V55" s="29">
        <v>1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</row>
    <row r="56" spans="1:27" s="15" customFormat="1" ht="21" customHeight="1">
      <c r="A56" s="28"/>
      <c r="B56" s="28"/>
      <c r="C56" s="28"/>
      <c r="D56" s="51"/>
      <c r="E56" s="30">
        <f>(E55/127)*100%</f>
        <v>8.6614173228346455E-2</v>
      </c>
      <c r="F56" s="30">
        <f t="shared" ref="F56:O56" si="55">(F55/127)*100%</f>
        <v>6.2992125984251968E-2</v>
      </c>
      <c r="G56" s="30">
        <f t="shared" si="55"/>
        <v>7.0866141732283464E-2</v>
      </c>
      <c r="H56" s="30">
        <f t="shared" si="55"/>
        <v>9.4488188976377951E-2</v>
      </c>
      <c r="I56" s="30">
        <f t="shared" si="55"/>
        <v>7.874015748031496E-2</v>
      </c>
      <c r="J56" s="30">
        <f t="shared" si="55"/>
        <v>8.6614173228346455E-2</v>
      </c>
      <c r="K56" s="30">
        <f t="shared" si="55"/>
        <v>0.10236220472440945</v>
      </c>
      <c r="L56" s="30">
        <f t="shared" si="55"/>
        <v>9.4488188976377951E-2</v>
      </c>
      <c r="M56" s="30">
        <f t="shared" si="55"/>
        <v>0.20472440944881889</v>
      </c>
      <c r="N56" s="30">
        <f t="shared" si="55"/>
        <v>0.11023622047244094</v>
      </c>
      <c r="O56" s="30">
        <f t="shared" si="55"/>
        <v>7.874015748031496E-3</v>
      </c>
      <c r="P56" s="51"/>
      <c r="Q56" s="30">
        <f>(Q55/40)*100%</f>
        <v>0.45</v>
      </c>
      <c r="R56" s="30">
        <f t="shared" ref="R56:AA56" si="56">(R55/40)*100%</f>
        <v>0.05</v>
      </c>
      <c r="S56" s="30">
        <f t="shared" si="56"/>
        <v>0.22500000000000001</v>
      </c>
      <c r="T56" s="30">
        <f t="shared" si="56"/>
        <v>0.15</v>
      </c>
      <c r="U56" s="30">
        <f t="shared" si="56"/>
        <v>0.1</v>
      </c>
      <c r="V56" s="30">
        <f t="shared" si="56"/>
        <v>2.5000000000000001E-2</v>
      </c>
      <c r="W56" s="30">
        <f t="shared" si="56"/>
        <v>0</v>
      </c>
      <c r="X56" s="30">
        <f t="shared" si="56"/>
        <v>0</v>
      </c>
      <c r="Y56" s="30">
        <f t="shared" si="56"/>
        <v>0</v>
      </c>
      <c r="Z56" s="30">
        <f t="shared" si="56"/>
        <v>0</v>
      </c>
      <c r="AA56" s="30">
        <f t="shared" si="56"/>
        <v>0</v>
      </c>
    </row>
    <row r="57" spans="1:27" s="15" customFormat="1" ht="21" customHeight="1">
      <c r="A57" s="29">
        <v>4</v>
      </c>
      <c r="B57" s="27" t="s">
        <v>44</v>
      </c>
      <c r="C57" s="29">
        <v>4</v>
      </c>
      <c r="D57" s="50">
        <f t="shared" ref="D57" si="57">SUM(E57:O57)</f>
        <v>108</v>
      </c>
      <c r="E57" s="29">
        <v>3</v>
      </c>
      <c r="F57" s="29">
        <v>3</v>
      </c>
      <c r="G57" s="29">
        <v>3</v>
      </c>
      <c r="H57" s="29">
        <v>9</v>
      </c>
      <c r="I57" s="29">
        <v>20</v>
      </c>
      <c r="J57" s="29">
        <v>13</v>
      </c>
      <c r="K57" s="29">
        <v>19</v>
      </c>
      <c r="L57" s="29">
        <v>17</v>
      </c>
      <c r="M57" s="29">
        <v>17</v>
      </c>
      <c r="N57" s="29">
        <v>4</v>
      </c>
      <c r="O57" s="29">
        <v>0</v>
      </c>
      <c r="P57" s="50">
        <f t="shared" ref="P57:P61" si="58">SUM(Q57:AA57)</f>
        <v>34</v>
      </c>
      <c r="Q57" s="29">
        <v>2</v>
      </c>
      <c r="R57" s="29">
        <v>3</v>
      </c>
      <c r="S57" s="29">
        <v>4</v>
      </c>
      <c r="T57" s="29">
        <v>3</v>
      </c>
      <c r="U57" s="29">
        <v>3</v>
      </c>
      <c r="V57" s="29">
        <v>3</v>
      </c>
      <c r="W57" s="29">
        <v>8</v>
      </c>
      <c r="X57" s="29">
        <v>8</v>
      </c>
      <c r="Y57" s="29">
        <v>0</v>
      </c>
      <c r="Z57" s="29">
        <v>0</v>
      </c>
      <c r="AA57" s="29">
        <v>0</v>
      </c>
    </row>
    <row r="58" spans="1:27" s="15" customFormat="1" ht="21" customHeight="1">
      <c r="A58" s="36"/>
      <c r="B58" s="36"/>
      <c r="C58" s="36"/>
      <c r="D58" s="51"/>
      <c r="E58" s="30">
        <f>(E57/108)*100%</f>
        <v>2.7777777777777776E-2</v>
      </c>
      <c r="F58" s="30">
        <f t="shared" ref="F58:O58" si="59">(F57/108)*100%</f>
        <v>2.7777777777777776E-2</v>
      </c>
      <c r="G58" s="30">
        <f t="shared" si="59"/>
        <v>2.7777777777777776E-2</v>
      </c>
      <c r="H58" s="30">
        <f t="shared" si="59"/>
        <v>8.3333333333333329E-2</v>
      </c>
      <c r="I58" s="30">
        <f t="shared" si="59"/>
        <v>0.18518518518518517</v>
      </c>
      <c r="J58" s="30">
        <f t="shared" si="59"/>
        <v>0.12037037037037036</v>
      </c>
      <c r="K58" s="30">
        <f t="shared" si="59"/>
        <v>0.17592592592592593</v>
      </c>
      <c r="L58" s="30">
        <f t="shared" si="59"/>
        <v>0.15740740740740741</v>
      </c>
      <c r="M58" s="30">
        <f t="shared" si="59"/>
        <v>0.15740740740740741</v>
      </c>
      <c r="N58" s="30">
        <f t="shared" si="59"/>
        <v>3.7037037037037035E-2</v>
      </c>
      <c r="O58" s="30">
        <f t="shared" si="59"/>
        <v>0</v>
      </c>
      <c r="P58" s="51"/>
      <c r="Q58" s="30">
        <f>(Q57/125)*100%</f>
        <v>1.6E-2</v>
      </c>
      <c r="R58" s="30">
        <f t="shared" ref="R58" si="60">(R57/125)*100%</f>
        <v>2.4E-2</v>
      </c>
      <c r="S58" s="30">
        <f t="shared" ref="S58" si="61">(S57/125)*100%</f>
        <v>3.2000000000000001E-2</v>
      </c>
      <c r="T58" s="30">
        <f t="shared" ref="T58" si="62">(T57/125)*100%</f>
        <v>2.4E-2</v>
      </c>
      <c r="U58" s="30">
        <f t="shared" ref="U58" si="63">(U57/125)*100%</f>
        <v>2.4E-2</v>
      </c>
      <c r="V58" s="30">
        <f t="shared" ref="V58" si="64">(V57/125)*100%</f>
        <v>2.4E-2</v>
      </c>
      <c r="W58" s="30">
        <f t="shared" ref="W58" si="65">(W57/125)*100%</f>
        <v>6.4000000000000001E-2</v>
      </c>
      <c r="X58" s="30">
        <f t="shared" ref="X58" si="66">(X57/125)*100%</f>
        <v>6.4000000000000001E-2</v>
      </c>
      <c r="Y58" s="30">
        <f t="shared" ref="Y58" si="67">(Y57/125)*100%</f>
        <v>0</v>
      </c>
      <c r="Z58" s="30">
        <f t="shared" ref="Z58" si="68">(Z57/125)*100%</f>
        <v>0</v>
      </c>
      <c r="AA58" s="30">
        <f t="shared" ref="AA58" si="69">(AA57/125)*100%</f>
        <v>0</v>
      </c>
    </row>
    <row r="59" spans="1:27" s="15" customFormat="1" ht="21" customHeight="1">
      <c r="A59" s="29">
        <v>5</v>
      </c>
      <c r="B59" s="49" t="s">
        <v>11</v>
      </c>
      <c r="C59" s="29">
        <v>4</v>
      </c>
      <c r="D59" s="50">
        <f>SUM(E59:O59)</f>
        <v>128</v>
      </c>
      <c r="E59" s="29">
        <v>3</v>
      </c>
      <c r="F59" s="29">
        <v>7</v>
      </c>
      <c r="G59" s="29">
        <v>4</v>
      </c>
      <c r="H59" s="29">
        <v>10</v>
      </c>
      <c r="I59" s="29">
        <v>15</v>
      </c>
      <c r="J59" s="29">
        <v>16</v>
      </c>
      <c r="K59" s="29">
        <v>19</v>
      </c>
      <c r="L59" s="29">
        <v>21</v>
      </c>
      <c r="M59" s="29">
        <v>29</v>
      </c>
      <c r="N59" s="29">
        <v>4</v>
      </c>
      <c r="O59" s="29">
        <v>0</v>
      </c>
      <c r="P59" s="50">
        <f>SUM(Q59:AA59)</f>
        <v>33</v>
      </c>
      <c r="Q59" s="29">
        <v>3</v>
      </c>
      <c r="R59" s="29">
        <v>1</v>
      </c>
      <c r="S59" s="29">
        <v>12</v>
      </c>
      <c r="T59" s="29">
        <v>11</v>
      </c>
      <c r="U59" s="29">
        <v>3</v>
      </c>
      <c r="V59" s="29">
        <v>3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</row>
    <row r="60" spans="1:27" s="39" customFormat="1" ht="21" customHeight="1">
      <c r="A60" s="41"/>
      <c r="B60" s="41"/>
      <c r="C60" s="35"/>
      <c r="D60" s="51"/>
      <c r="E60" s="30">
        <f>(E59/128)*100%</f>
        <v>2.34375E-2</v>
      </c>
      <c r="F60" s="30">
        <f t="shared" ref="F60:O60" si="70">(F59/128)*100%</f>
        <v>5.46875E-2</v>
      </c>
      <c r="G60" s="30">
        <f t="shared" si="70"/>
        <v>3.125E-2</v>
      </c>
      <c r="H60" s="30">
        <f t="shared" si="70"/>
        <v>7.8125E-2</v>
      </c>
      <c r="I60" s="30">
        <f t="shared" si="70"/>
        <v>0.1171875</v>
      </c>
      <c r="J60" s="30">
        <f t="shared" si="70"/>
        <v>0.125</v>
      </c>
      <c r="K60" s="30">
        <f t="shared" si="70"/>
        <v>0.1484375</v>
      </c>
      <c r="L60" s="30">
        <f t="shared" si="70"/>
        <v>0.1640625</v>
      </c>
      <c r="M60" s="30">
        <f t="shared" si="70"/>
        <v>0.2265625</v>
      </c>
      <c r="N60" s="30">
        <f t="shared" si="70"/>
        <v>3.125E-2</v>
      </c>
      <c r="O60" s="30">
        <f t="shared" si="70"/>
        <v>0</v>
      </c>
      <c r="P60" s="51"/>
      <c r="Q60" s="30">
        <f>(Q59/33)*100%</f>
        <v>9.0909090909090912E-2</v>
      </c>
      <c r="R60" s="30">
        <f t="shared" ref="R60:AA60" si="71">(R59/33)*100%</f>
        <v>3.0303030303030304E-2</v>
      </c>
      <c r="S60" s="30">
        <f t="shared" si="71"/>
        <v>0.36363636363636365</v>
      </c>
      <c r="T60" s="30">
        <f t="shared" si="71"/>
        <v>0.33333333333333331</v>
      </c>
      <c r="U60" s="30">
        <f t="shared" si="71"/>
        <v>9.0909090909090912E-2</v>
      </c>
      <c r="V60" s="30">
        <f t="shared" si="71"/>
        <v>9.0909090909090912E-2</v>
      </c>
      <c r="W60" s="30">
        <f t="shared" si="71"/>
        <v>0</v>
      </c>
      <c r="X60" s="30">
        <f t="shared" si="71"/>
        <v>0</v>
      </c>
      <c r="Y60" s="30">
        <f t="shared" si="71"/>
        <v>0</v>
      </c>
      <c r="Z60" s="30">
        <f t="shared" si="71"/>
        <v>0</v>
      </c>
      <c r="AA60" s="30">
        <f t="shared" si="71"/>
        <v>0</v>
      </c>
    </row>
    <row r="61" spans="1:27" s="39" customFormat="1" ht="21" customHeight="1">
      <c r="A61" s="29">
        <v>6</v>
      </c>
      <c r="B61" s="27" t="s">
        <v>12</v>
      </c>
      <c r="C61" s="29">
        <v>4</v>
      </c>
      <c r="D61" s="50">
        <f t="shared" ref="D61" si="72">SUM(E61:O61)</f>
        <v>98</v>
      </c>
      <c r="E61" s="29">
        <v>4</v>
      </c>
      <c r="F61" s="29">
        <v>5</v>
      </c>
      <c r="G61" s="29">
        <v>13</v>
      </c>
      <c r="H61" s="29">
        <v>14</v>
      </c>
      <c r="I61" s="29">
        <v>22</v>
      </c>
      <c r="J61" s="29">
        <v>15</v>
      </c>
      <c r="K61" s="29">
        <v>11</v>
      </c>
      <c r="L61" s="29">
        <v>4</v>
      </c>
      <c r="M61" s="29">
        <v>7</v>
      </c>
      <c r="N61" s="29">
        <v>2</v>
      </c>
      <c r="O61" s="29">
        <v>1</v>
      </c>
      <c r="P61" s="50">
        <f t="shared" si="58"/>
        <v>11</v>
      </c>
      <c r="Q61" s="29">
        <v>4</v>
      </c>
      <c r="R61" s="29">
        <v>2</v>
      </c>
      <c r="S61" s="29">
        <v>2</v>
      </c>
      <c r="T61" s="29">
        <v>2</v>
      </c>
      <c r="U61" s="29">
        <v>1</v>
      </c>
      <c r="V61" s="29">
        <v>0</v>
      </c>
      <c r="W61" s="29">
        <v>0</v>
      </c>
      <c r="X61" s="29">
        <v>0</v>
      </c>
      <c r="Y61" s="29">
        <v>0</v>
      </c>
      <c r="Z61" s="29">
        <v>0</v>
      </c>
      <c r="AA61" s="29">
        <v>0</v>
      </c>
    </row>
    <row r="62" spans="1:27" s="39" customFormat="1" ht="21" customHeight="1">
      <c r="A62" s="41"/>
      <c r="B62" s="41"/>
      <c r="C62" s="35"/>
      <c r="D62" s="51"/>
      <c r="E62" s="30">
        <f>(E61/98)*100%</f>
        <v>4.0816326530612242E-2</v>
      </c>
      <c r="F62" s="30">
        <f t="shared" ref="F62" si="73">(F61/98)*100%</f>
        <v>5.1020408163265307E-2</v>
      </c>
      <c r="G62" s="30">
        <f t="shared" ref="G62" si="74">(G61/98)*100%</f>
        <v>0.1326530612244898</v>
      </c>
      <c r="H62" s="30">
        <f t="shared" ref="H62" si="75">(H61/98)*100%</f>
        <v>0.14285714285714285</v>
      </c>
      <c r="I62" s="30">
        <f t="shared" ref="I62" si="76">(I61/98)*100%</f>
        <v>0.22448979591836735</v>
      </c>
      <c r="J62" s="30">
        <f t="shared" ref="J62" si="77">(J61/98)*100%</f>
        <v>0.15306122448979592</v>
      </c>
      <c r="K62" s="30">
        <f t="shared" ref="K62" si="78">(K61/98)*100%</f>
        <v>0.11224489795918367</v>
      </c>
      <c r="L62" s="30">
        <f t="shared" ref="L62" si="79">(L61/98)*100%</f>
        <v>4.0816326530612242E-2</v>
      </c>
      <c r="M62" s="30">
        <f t="shared" ref="M62" si="80">(M61/98)*100%</f>
        <v>7.1428571428571425E-2</v>
      </c>
      <c r="N62" s="30">
        <f t="shared" ref="N62" si="81">(N61/98)*100%</f>
        <v>2.0408163265306121E-2</v>
      </c>
      <c r="O62" s="30">
        <f t="shared" ref="O62" si="82">(O61/98)*100%</f>
        <v>1.020408163265306E-2</v>
      </c>
      <c r="P62" s="51"/>
      <c r="Q62" s="30">
        <f>(Q61/11)*100%</f>
        <v>0.36363636363636365</v>
      </c>
      <c r="R62" s="30">
        <f t="shared" ref="R62" si="83">(R61/11)*100%</f>
        <v>0.18181818181818182</v>
      </c>
      <c r="S62" s="30">
        <f t="shared" ref="S62" si="84">(S61/11)*100%</f>
        <v>0.18181818181818182</v>
      </c>
      <c r="T62" s="30">
        <f t="shared" ref="T62" si="85">(T61/11)*100%</f>
        <v>0.18181818181818182</v>
      </c>
      <c r="U62" s="30">
        <f t="shared" ref="U62" si="86">(U61/11)*100%</f>
        <v>9.0909090909090912E-2</v>
      </c>
      <c r="V62" s="30">
        <f t="shared" ref="V62" si="87">(V61/11)*100%</f>
        <v>0</v>
      </c>
      <c r="W62" s="30">
        <f t="shared" ref="W62" si="88">(W61/11)*100%</f>
        <v>0</v>
      </c>
      <c r="X62" s="30">
        <f t="shared" ref="X62" si="89">(X61/11)*100%</f>
        <v>0</v>
      </c>
      <c r="Y62" s="30">
        <f t="shared" ref="Y62" si="90">(Y61/11)*100%</f>
        <v>0</v>
      </c>
      <c r="Z62" s="30">
        <f t="shared" ref="Z62" si="91">(Z61/11)*100%</f>
        <v>0</v>
      </c>
      <c r="AA62" s="30">
        <f t="shared" ref="AA62" si="92">(AA61/11)*100%</f>
        <v>0</v>
      </c>
    </row>
    <row r="63" spans="1:27" s="39" customFormat="1" ht="21" customHeight="1">
      <c r="A63" s="29">
        <v>7</v>
      </c>
      <c r="B63" s="27" t="s">
        <v>45</v>
      </c>
      <c r="C63" s="29">
        <v>4</v>
      </c>
      <c r="D63" s="50">
        <f t="shared" ref="D63" si="93">SUM(E63:O63)</f>
        <v>120</v>
      </c>
      <c r="E63" s="29">
        <v>25</v>
      </c>
      <c r="F63" s="29">
        <v>13</v>
      </c>
      <c r="G63" s="29">
        <v>9</v>
      </c>
      <c r="H63" s="29">
        <v>13</v>
      </c>
      <c r="I63" s="29">
        <v>10</v>
      </c>
      <c r="J63" s="29">
        <v>17</v>
      </c>
      <c r="K63" s="29">
        <v>9</v>
      </c>
      <c r="L63" s="29">
        <v>14</v>
      </c>
      <c r="M63" s="29">
        <v>7</v>
      </c>
      <c r="N63" s="29">
        <v>3</v>
      </c>
      <c r="O63" s="29">
        <v>0</v>
      </c>
      <c r="P63" s="50">
        <f t="shared" ref="P63" si="94">SUM(Q63:AA63)</f>
        <v>9</v>
      </c>
      <c r="Q63" s="29">
        <v>0</v>
      </c>
      <c r="R63" s="29">
        <v>0</v>
      </c>
      <c r="S63" s="29">
        <v>1</v>
      </c>
      <c r="T63" s="29">
        <v>3</v>
      </c>
      <c r="U63" s="29">
        <v>3</v>
      </c>
      <c r="V63" s="29">
        <v>2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</row>
    <row r="64" spans="1:27" s="39" customFormat="1" ht="21" customHeight="1">
      <c r="A64" s="41"/>
      <c r="B64" s="41"/>
      <c r="C64" s="35"/>
      <c r="D64" s="51"/>
      <c r="E64" s="30">
        <f>(E63/116)*120%</f>
        <v>0.25862068965517238</v>
      </c>
      <c r="F64" s="30">
        <f t="shared" ref="F64:O64" si="95">(F63/116)*120%</f>
        <v>0.13448275862068965</v>
      </c>
      <c r="G64" s="30">
        <f t="shared" si="95"/>
        <v>9.3103448275862075E-2</v>
      </c>
      <c r="H64" s="30">
        <f t="shared" si="95"/>
        <v>0.13448275862068965</v>
      </c>
      <c r="I64" s="30">
        <f t="shared" si="95"/>
        <v>0.10344827586206896</v>
      </c>
      <c r="J64" s="30">
        <f t="shared" si="95"/>
        <v>0.17586206896551723</v>
      </c>
      <c r="K64" s="30">
        <f t="shared" si="95"/>
        <v>9.3103448275862075E-2</v>
      </c>
      <c r="L64" s="30">
        <f t="shared" si="95"/>
        <v>0.14482758620689656</v>
      </c>
      <c r="M64" s="30">
        <f t="shared" si="95"/>
        <v>7.2413793103448282E-2</v>
      </c>
      <c r="N64" s="30">
        <f t="shared" si="95"/>
        <v>3.1034482758620689E-2</v>
      </c>
      <c r="O64" s="30">
        <f t="shared" si="95"/>
        <v>0</v>
      </c>
      <c r="P64" s="51"/>
      <c r="Q64" s="30">
        <f>(Q63/9)*100%</f>
        <v>0</v>
      </c>
      <c r="R64" s="30">
        <f t="shared" ref="R64:AA64" si="96">(R63/9)*100%</f>
        <v>0</v>
      </c>
      <c r="S64" s="30">
        <f t="shared" si="96"/>
        <v>0.1111111111111111</v>
      </c>
      <c r="T64" s="30">
        <f t="shared" si="96"/>
        <v>0.33333333333333331</v>
      </c>
      <c r="U64" s="30">
        <f t="shared" si="96"/>
        <v>0.33333333333333331</v>
      </c>
      <c r="V64" s="30">
        <f t="shared" si="96"/>
        <v>0.22222222222222221</v>
      </c>
      <c r="W64" s="30">
        <f t="shared" si="96"/>
        <v>0</v>
      </c>
      <c r="X64" s="30">
        <f t="shared" si="96"/>
        <v>0</v>
      </c>
      <c r="Y64" s="30">
        <f t="shared" si="96"/>
        <v>0</v>
      </c>
      <c r="Z64" s="30">
        <f t="shared" si="96"/>
        <v>0</v>
      </c>
      <c r="AA64" s="30">
        <f t="shared" si="96"/>
        <v>0</v>
      </c>
    </row>
    <row r="65" spans="1:27" s="39" customFormat="1" ht="21" customHeight="1">
      <c r="A65" s="29">
        <v>8</v>
      </c>
      <c r="B65" s="27" t="s">
        <v>46</v>
      </c>
      <c r="C65" s="29">
        <v>4</v>
      </c>
      <c r="D65" s="50">
        <f t="shared" ref="D65" si="97">SUM(E65:O65)</f>
        <v>140</v>
      </c>
      <c r="E65" s="29">
        <v>13</v>
      </c>
      <c r="F65" s="29">
        <v>8</v>
      </c>
      <c r="G65" s="29">
        <v>10</v>
      </c>
      <c r="H65" s="29">
        <v>18</v>
      </c>
      <c r="I65" s="29">
        <v>15</v>
      </c>
      <c r="J65" s="29">
        <v>12</v>
      </c>
      <c r="K65" s="29">
        <v>19</v>
      </c>
      <c r="L65" s="29">
        <v>14</v>
      </c>
      <c r="M65" s="29">
        <v>18</v>
      </c>
      <c r="N65" s="29">
        <v>13</v>
      </c>
      <c r="O65" s="29">
        <v>0</v>
      </c>
      <c r="P65" s="50">
        <f t="shared" ref="P65" si="98">SUM(Q65:AA65)</f>
        <v>21</v>
      </c>
      <c r="Q65" s="29">
        <v>3</v>
      </c>
      <c r="R65" s="29">
        <v>1</v>
      </c>
      <c r="S65" s="29">
        <v>2</v>
      </c>
      <c r="T65" s="29">
        <v>2</v>
      </c>
      <c r="U65" s="29">
        <v>4</v>
      </c>
      <c r="V65" s="29">
        <v>4</v>
      </c>
      <c r="W65" s="29">
        <v>3</v>
      </c>
      <c r="X65" s="29">
        <v>1</v>
      </c>
      <c r="Y65" s="29">
        <v>1</v>
      </c>
      <c r="Z65" s="29">
        <v>0</v>
      </c>
      <c r="AA65" s="29">
        <v>0</v>
      </c>
    </row>
    <row r="66" spans="1:27" s="39" customFormat="1" ht="21" customHeight="1">
      <c r="A66" s="41"/>
      <c r="B66" s="41"/>
      <c r="C66" s="35"/>
      <c r="D66" s="51"/>
      <c r="E66" s="30">
        <f>(E65/140)*100%</f>
        <v>9.285714285714286E-2</v>
      </c>
      <c r="F66" s="30">
        <f t="shared" ref="F66:O66" si="99">(F65/140)*100%</f>
        <v>5.7142857142857141E-2</v>
      </c>
      <c r="G66" s="30">
        <f t="shared" si="99"/>
        <v>7.1428571428571425E-2</v>
      </c>
      <c r="H66" s="30">
        <f t="shared" si="99"/>
        <v>0.12857142857142856</v>
      </c>
      <c r="I66" s="30">
        <f t="shared" si="99"/>
        <v>0.10714285714285714</v>
      </c>
      <c r="J66" s="30">
        <f t="shared" si="99"/>
        <v>8.5714285714285715E-2</v>
      </c>
      <c r="K66" s="30">
        <f t="shared" si="99"/>
        <v>0.1357142857142857</v>
      </c>
      <c r="L66" s="30">
        <f t="shared" si="99"/>
        <v>0.1</v>
      </c>
      <c r="M66" s="30">
        <f t="shared" si="99"/>
        <v>0.12857142857142856</v>
      </c>
      <c r="N66" s="30">
        <f t="shared" si="99"/>
        <v>9.285714285714286E-2</v>
      </c>
      <c r="O66" s="30">
        <f t="shared" si="99"/>
        <v>0</v>
      </c>
      <c r="P66" s="51"/>
      <c r="Q66" s="30">
        <f>(Q65/21)*100%</f>
        <v>0.14285714285714285</v>
      </c>
      <c r="R66" s="30">
        <f t="shared" ref="R66:AA66" si="100">(R65/21)*100%</f>
        <v>4.7619047619047616E-2</v>
      </c>
      <c r="S66" s="30">
        <f t="shared" si="100"/>
        <v>9.5238095238095233E-2</v>
      </c>
      <c r="T66" s="30">
        <f t="shared" si="100"/>
        <v>9.5238095238095233E-2</v>
      </c>
      <c r="U66" s="30">
        <f t="shared" si="100"/>
        <v>0.19047619047619047</v>
      </c>
      <c r="V66" s="30">
        <f t="shared" si="100"/>
        <v>0.19047619047619047</v>
      </c>
      <c r="W66" s="30">
        <f t="shared" si="100"/>
        <v>0.14285714285714285</v>
      </c>
      <c r="X66" s="30">
        <f t="shared" si="100"/>
        <v>4.7619047619047616E-2</v>
      </c>
      <c r="Y66" s="30">
        <f t="shared" si="100"/>
        <v>4.7619047619047616E-2</v>
      </c>
      <c r="Z66" s="30">
        <f t="shared" si="100"/>
        <v>0</v>
      </c>
      <c r="AA66" s="30">
        <f t="shared" si="100"/>
        <v>0</v>
      </c>
    </row>
    <row r="67" spans="1:27" s="39" customFormat="1" ht="21" customHeight="1">
      <c r="A67" s="29">
        <v>9</v>
      </c>
      <c r="B67" s="27" t="s">
        <v>16</v>
      </c>
      <c r="C67" s="29">
        <v>4</v>
      </c>
      <c r="D67" s="50">
        <f t="shared" ref="D67" si="101">SUM(E67:O67)</f>
        <v>114</v>
      </c>
      <c r="E67" s="29">
        <v>8</v>
      </c>
      <c r="F67" s="29">
        <v>7</v>
      </c>
      <c r="G67" s="29">
        <v>13</v>
      </c>
      <c r="H67" s="29">
        <v>10</v>
      </c>
      <c r="I67" s="29">
        <v>13</v>
      </c>
      <c r="J67" s="29">
        <v>12</v>
      </c>
      <c r="K67" s="29">
        <v>16</v>
      </c>
      <c r="L67" s="29">
        <v>13</v>
      </c>
      <c r="M67" s="29">
        <v>20</v>
      </c>
      <c r="N67" s="29">
        <v>2</v>
      </c>
      <c r="O67" s="29">
        <v>0</v>
      </c>
      <c r="P67" s="50">
        <f t="shared" ref="P67" si="102">SUM(Q67:AA67)</f>
        <v>31</v>
      </c>
      <c r="Q67" s="29">
        <v>4</v>
      </c>
      <c r="R67" s="29">
        <v>6</v>
      </c>
      <c r="S67" s="29">
        <v>2</v>
      </c>
      <c r="T67" s="29">
        <v>2</v>
      </c>
      <c r="U67" s="29">
        <v>5</v>
      </c>
      <c r="V67" s="29">
        <v>2</v>
      </c>
      <c r="W67" s="29">
        <v>4</v>
      </c>
      <c r="X67" s="29">
        <v>3</v>
      </c>
      <c r="Y67" s="29">
        <v>2</v>
      </c>
      <c r="Z67" s="29">
        <v>1</v>
      </c>
      <c r="AA67" s="29">
        <v>0</v>
      </c>
    </row>
    <row r="68" spans="1:27" s="39" customFormat="1" ht="21" customHeight="1">
      <c r="A68" s="42"/>
      <c r="B68" s="42"/>
      <c r="C68" s="31"/>
      <c r="D68" s="51"/>
      <c r="E68" s="30">
        <f>(E67/114)*100%</f>
        <v>7.0175438596491224E-2</v>
      </c>
      <c r="F68" s="30">
        <f t="shared" ref="F68:O68" si="103">(F67/114)*100%</f>
        <v>6.1403508771929821E-2</v>
      </c>
      <c r="G68" s="30">
        <f t="shared" si="103"/>
        <v>0.11403508771929824</v>
      </c>
      <c r="H68" s="30">
        <f t="shared" si="103"/>
        <v>8.771929824561403E-2</v>
      </c>
      <c r="I68" s="30">
        <f t="shared" si="103"/>
        <v>0.11403508771929824</v>
      </c>
      <c r="J68" s="30">
        <f t="shared" si="103"/>
        <v>0.10526315789473684</v>
      </c>
      <c r="K68" s="30">
        <f t="shared" si="103"/>
        <v>0.14035087719298245</v>
      </c>
      <c r="L68" s="30">
        <f t="shared" si="103"/>
        <v>0.11403508771929824</v>
      </c>
      <c r="M68" s="30">
        <f t="shared" si="103"/>
        <v>0.17543859649122806</v>
      </c>
      <c r="N68" s="30">
        <f t="shared" si="103"/>
        <v>1.7543859649122806E-2</v>
      </c>
      <c r="O68" s="30">
        <f t="shared" si="103"/>
        <v>0</v>
      </c>
      <c r="P68" s="51"/>
      <c r="Q68" s="30">
        <f>(Q67/31)*100%</f>
        <v>0.12903225806451613</v>
      </c>
      <c r="R68" s="30">
        <f t="shared" ref="R68:AA68" si="104">(R67/31)*100%</f>
        <v>0.19354838709677419</v>
      </c>
      <c r="S68" s="30">
        <f t="shared" si="104"/>
        <v>6.4516129032258063E-2</v>
      </c>
      <c r="T68" s="30">
        <f t="shared" si="104"/>
        <v>6.4516129032258063E-2</v>
      </c>
      <c r="U68" s="30">
        <f t="shared" si="104"/>
        <v>0.16129032258064516</v>
      </c>
      <c r="V68" s="30">
        <f t="shared" si="104"/>
        <v>6.4516129032258063E-2</v>
      </c>
      <c r="W68" s="30">
        <f t="shared" si="104"/>
        <v>0.12903225806451613</v>
      </c>
      <c r="X68" s="30">
        <f t="shared" si="104"/>
        <v>9.6774193548387094E-2</v>
      </c>
      <c r="Y68" s="30">
        <f t="shared" si="104"/>
        <v>6.4516129032258063E-2</v>
      </c>
      <c r="Z68" s="30">
        <f t="shared" si="104"/>
        <v>3.2258064516129031E-2</v>
      </c>
      <c r="AA68" s="30">
        <f t="shared" si="104"/>
        <v>0</v>
      </c>
    </row>
    <row r="69" spans="1:27" s="39" customFormat="1" ht="21" customHeight="1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40"/>
      <c r="P69" s="16"/>
      <c r="Q69" s="16"/>
      <c r="R69" s="16"/>
      <c r="S69" s="16"/>
      <c r="T69" s="16"/>
      <c r="U69" s="16"/>
      <c r="V69" s="16"/>
      <c r="W69" s="16"/>
      <c r="X69" s="16"/>
    </row>
    <row r="70" spans="1:27" s="15" customFormat="1" ht="21" customHeight="1">
      <c r="A70" s="17" t="s">
        <v>50</v>
      </c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</row>
    <row r="71" spans="1:27" s="15" customFormat="1" ht="21" customHeight="1">
      <c r="A71" s="52" t="s">
        <v>18</v>
      </c>
      <c r="B71" s="52" t="s">
        <v>19</v>
      </c>
      <c r="C71" s="53" t="s">
        <v>36</v>
      </c>
      <c r="D71" s="55" t="s">
        <v>30</v>
      </c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2" t="s">
        <v>20</v>
      </c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</row>
    <row r="72" spans="1:27" s="15" customFormat="1" ht="21" customHeight="1">
      <c r="A72" s="52"/>
      <c r="B72" s="52"/>
      <c r="C72" s="54"/>
      <c r="D72" s="24" t="s">
        <v>49</v>
      </c>
      <c r="E72" s="24" t="s">
        <v>21</v>
      </c>
      <c r="F72" s="24" t="s">
        <v>22</v>
      </c>
      <c r="G72" s="24" t="s">
        <v>23</v>
      </c>
      <c r="H72" s="24" t="s">
        <v>24</v>
      </c>
      <c r="I72" s="24" t="s">
        <v>25</v>
      </c>
      <c r="J72" s="24" t="s">
        <v>26</v>
      </c>
      <c r="K72" s="24" t="s">
        <v>27</v>
      </c>
      <c r="L72" s="24" t="s">
        <v>28</v>
      </c>
      <c r="M72" s="25" t="s">
        <v>29</v>
      </c>
      <c r="N72" s="25" t="s">
        <v>47</v>
      </c>
      <c r="O72" s="25" t="s">
        <v>48</v>
      </c>
      <c r="P72" s="26" t="s">
        <v>49</v>
      </c>
      <c r="Q72" s="26" t="s">
        <v>21</v>
      </c>
      <c r="R72" s="26" t="s">
        <v>22</v>
      </c>
      <c r="S72" s="26" t="s">
        <v>23</v>
      </c>
      <c r="T72" s="26" t="s">
        <v>24</v>
      </c>
      <c r="U72" s="26" t="s">
        <v>25</v>
      </c>
      <c r="V72" s="26" t="s">
        <v>26</v>
      </c>
      <c r="W72" s="26" t="s">
        <v>27</v>
      </c>
      <c r="X72" s="26" t="s">
        <v>28</v>
      </c>
      <c r="Y72" s="26" t="s">
        <v>29</v>
      </c>
      <c r="Z72" s="26" t="s">
        <v>47</v>
      </c>
      <c r="AA72" s="26" t="s">
        <v>48</v>
      </c>
    </row>
    <row r="73" spans="1:27" s="15" customFormat="1" ht="21" customHeight="1">
      <c r="A73" s="29">
        <v>1</v>
      </c>
      <c r="B73" s="27" t="s">
        <v>51</v>
      </c>
      <c r="C73" s="29">
        <v>2</v>
      </c>
      <c r="D73" s="50">
        <f>SUM(E73:O73)</f>
        <v>41</v>
      </c>
      <c r="E73" s="29">
        <v>2</v>
      </c>
      <c r="F73" s="29">
        <v>4</v>
      </c>
      <c r="G73" s="29">
        <v>11</v>
      </c>
      <c r="H73" s="29">
        <v>12</v>
      </c>
      <c r="I73" s="29">
        <v>7</v>
      </c>
      <c r="J73" s="29">
        <v>2</v>
      </c>
      <c r="K73" s="29">
        <v>3</v>
      </c>
      <c r="L73" s="29">
        <v>0</v>
      </c>
      <c r="M73" s="29">
        <v>0</v>
      </c>
      <c r="N73" s="29">
        <v>0</v>
      </c>
      <c r="O73" s="29">
        <v>0</v>
      </c>
      <c r="P73" s="50">
        <f>SUM(Q73:AA73)</f>
        <v>19</v>
      </c>
      <c r="Q73" s="29">
        <v>7</v>
      </c>
      <c r="R73" s="29">
        <v>0</v>
      </c>
      <c r="S73" s="29">
        <v>0</v>
      </c>
      <c r="T73" s="29">
        <v>1</v>
      </c>
      <c r="U73" s="29">
        <v>2</v>
      </c>
      <c r="V73" s="29">
        <v>0</v>
      </c>
      <c r="W73" s="29">
        <v>2</v>
      </c>
      <c r="X73" s="29">
        <v>3</v>
      </c>
      <c r="Y73" s="29">
        <v>4</v>
      </c>
      <c r="Z73" s="29">
        <v>0</v>
      </c>
      <c r="AA73" s="29">
        <v>0</v>
      </c>
    </row>
    <row r="74" spans="1:27" s="15" customFormat="1" ht="21" customHeight="1">
      <c r="A74" s="28"/>
      <c r="B74" s="28"/>
      <c r="C74" s="28"/>
      <c r="D74" s="51"/>
      <c r="E74" s="30">
        <f>(E73/41)*100%</f>
        <v>4.878048780487805E-2</v>
      </c>
      <c r="F74" s="30">
        <f t="shared" ref="F74:O74" si="105">(F73/41)*100%</f>
        <v>9.7560975609756101E-2</v>
      </c>
      <c r="G74" s="30">
        <f t="shared" si="105"/>
        <v>0.26829268292682928</v>
      </c>
      <c r="H74" s="30">
        <f t="shared" si="105"/>
        <v>0.29268292682926828</v>
      </c>
      <c r="I74" s="30">
        <f t="shared" si="105"/>
        <v>0.17073170731707318</v>
      </c>
      <c r="J74" s="30">
        <f t="shared" si="105"/>
        <v>4.878048780487805E-2</v>
      </c>
      <c r="K74" s="30">
        <f t="shared" si="105"/>
        <v>7.3170731707317069E-2</v>
      </c>
      <c r="L74" s="30">
        <f t="shared" si="105"/>
        <v>0</v>
      </c>
      <c r="M74" s="30">
        <f t="shared" si="105"/>
        <v>0</v>
      </c>
      <c r="N74" s="30">
        <f t="shared" si="105"/>
        <v>0</v>
      </c>
      <c r="O74" s="30">
        <f t="shared" si="105"/>
        <v>0</v>
      </c>
      <c r="P74" s="51"/>
      <c r="Q74" s="30">
        <f>(Q73/19)*100%</f>
        <v>0.36842105263157893</v>
      </c>
      <c r="R74" s="30">
        <f t="shared" ref="R74:AA74" si="106">(R73/19)*100%</f>
        <v>0</v>
      </c>
      <c r="S74" s="30">
        <f t="shared" si="106"/>
        <v>0</v>
      </c>
      <c r="T74" s="30">
        <f t="shared" si="106"/>
        <v>5.2631578947368418E-2</v>
      </c>
      <c r="U74" s="30">
        <f t="shared" si="106"/>
        <v>0.10526315789473684</v>
      </c>
      <c r="V74" s="30">
        <f t="shared" si="106"/>
        <v>0</v>
      </c>
      <c r="W74" s="30">
        <f t="shared" si="106"/>
        <v>0.10526315789473684</v>
      </c>
      <c r="X74" s="30">
        <f t="shared" si="106"/>
        <v>0.15789473684210525</v>
      </c>
      <c r="Y74" s="30">
        <f t="shared" si="106"/>
        <v>0.21052631578947367</v>
      </c>
      <c r="Z74" s="30">
        <f t="shared" si="106"/>
        <v>0</v>
      </c>
      <c r="AA74" s="30">
        <f t="shared" si="106"/>
        <v>0</v>
      </c>
    </row>
  </sheetData>
  <mergeCells count="89">
    <mergeCell ref="A71:A72"/>
    <mergeCell ref="B71:B72"/>
    <mergeCell ref="C71:C72"/>
    <mergeCell ref="D71:O71"/>
    <mergeCell ref="P71:AA71"/>
    <mergeCell ref="D73:D74"/>
    <mergeCell ref="P73:P74"/>
    <mergeCell ref="D63:D64"/>
    <mergeCell ref="P63:P64"/>
    <mergeCell ref="D65:D66"/>
    <mergeCell ref="P65:P66"/>
    <mergeCell ref="D67:D68"/>
    <mergeCell ref="P67:P68"/>
    <mergeCell ref="D57:D58"/>
    <mergeCell ref="P57:P58"/>
    <mergeCell ref="D59:D60"/>
    <mergeCell ref="P59:P60"/>
    <mergeCell ref="D61:D62"/>
    <mergeCell ref="P61:P62"/>
    <mergeCell ref="D51:D52"/>
    <mergeCell ref="P51:P52"/>
    <mergeCell ref="D53:D54"/>
    <mergeCell ref="P53:P54"/>
    <mergeCell ref="D55:D56"/>
    <mergeCell ref="P55:P56"/>
    <mergeCell ref="D37:D38"/>
    <mergeCell ref="P37:P38"/>
    <mergeCell ref="D39:D40"/>
    <mergeCell ref="P39:P40"/>
    <mergeCell ref="D41:D42"/>
    <mergeCell ref="P41:P42"/>
    <mergeCell ref="D31:D32"/>
    <mergeCell ref="P31:P32"/>
    <mergeCell ref="D33:D34"/>
    <mergeCell ref="P33:P34"/>
    <mergeCell ref="D35:D36"/>
    <mergeCell ref="P35:P36"/>
    <mergeCell ref="D27:O27"/>
    <mergeCell ref="P27:AA27"/>
    <mergeCell ref="C27:C28"/>
    <mergeCell ref="D29:D30"/>
    <mergeCell ref="P29:P30"/>
    <mergeCell ref="D19:D20"/>
    <mergeCell ref="P11:P12"/>
    <mergeCell ref="P13:P14"/>
    <mergeCell ref="P15:P16"/>
    <mergeCell ref="P17:P18"/>
    <mergeCell ref="P19:P20"/>
    <mergeCell ref="D17:D18"/>
    <mergeCell ref="C13:C14"/>
    <mergeCell ref="C15:C16"/>
    <mergeCell ref="C17:C18"/>
    <mergeCell ref="P9:P10"/>
    <mergeCell ref="D9:D10"/>
    <mergeCell ref="D11:D12"/>
    <mergeCell ref="D13:D14"/>
    <mergeCell ref="D15:D16"/>
    <mergeCell ref="P49:AA49"/>
    <mergeCell ref="P5:AA5"/>
    <mergeCell ref="D7:D8"/>
    <mergeCell ref="B7:B8"/>
    <mergeCell ref="C7:C8"/>
    <mergeCell ref="P7:P8"/>
    <mergeCell ref="B5:B6"/>
    <mergeCell ref="C5:C6"/>
    <mergeCell ref="C19:C20"/>
    <mergeCell ref="B9:B10"/>
    <mergeCell ref="B11:B12"/>
    <mergeCell ref="B13:B14"/>
    <mergeCell ref="B15:B16"/>
    <mergeCell ref="B17:B18"/>
    <mergeCell ref="B19:B20"/>
    <mergeCell ref="C9:C10"/>
    <mergeCell ref="A27:A28"/>
    <mergeCell ref="B27:B28"/>
    <mergeCell ref="D5:O5"/>
    <mergeCell ref="A49:A50"/>
    <mergeCell ref="B49:B50"/>
    <mergeCell ref="C49:C50"/>
    <mergeCell ref="D49:O49"/>
    <mergeCell ref="A7:A8"/>
    <mergeCell ref="A5:A6"/>
    <mergeCell ref="A9:A10"/>
    <mergeCell ref="A11:A12"/>
    <mergeCell ref="A13:A14"/>
    <mergeCell ref="A15:A16"/>
    <mergeCell ref="A17:A18"/>
    <mergeCell ref="A19:A20"/>
    <mergeCell ref="C11:C12"/>
  </mergeCells>
  <pageMargins left="0.6740196078431373" right="0.4017857142857143" top="0.83333333333333337" bottom="0.74803149606299213" header="0.31496062992125984" footer="0.31496062992125984"/>
  <pageSetup paperSize="2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38"/>
  <sheetViews>
    <sheetView view="pageLayout" topLeftCell="A16" zoomScale="115" zoomScalePageLayoutView="115" workbookViewId="0">
      <selection activeCell="B34" sqref="B34"/>
    </sheetView>
  </sheetViews>
  <sheetFormatPr defaultRowHeight="15"/>
  <cols>
    <col min="1" max="1" width="5.7109375" customWidth="1"/>
    <col min="2" max="2" width="26.140625" customWidth="1"/>
    <col min="3" max="3" width="6.5703125" style="6" customWidth="1"/>
    <col min="4" max="11" width="4.85546875" style="6" customWidth="1"/>
    <col min="12" max="12" width="4.85546875" customWidth="1"/>
    <col min="13" max="20" width="4.85546875" style="6" customWidth="1"/>
    <col min="21" max="21" width="4.85546875" customWidth="1"/>
  </cols>
  <sheetData>
    <row r="1" spans="1:21" ht="19.5" customHeight="1">
      <c r="A1" s="9" t="s">
        <v>31</v>
      </c>
    </row>
    <row r="2" spans="1:21" ht="12" customHeight="1"/>
    <row r="3" spans="1:21" s="10" customFormat="1" ht="12" customHeight="1">
      <c r="A3" s="11" t="s">
        <v>32</v>
      </c>
      <c r="C3" s="6"/>
      <c r="D3" s="6"/>
      <c r="E3" s="6"/>
      <c r="F3" s="6"/>
      <c r="G3" s="6"/>
      <c r="H3" s="6"/>
      <c r="I3" s="6"/>
      <c r="J3" s="6"/>
      <c r="K3" s="6"/>
      <c r="M3" s="6"/>
      <c r="N3" s="6"/>
      <c r="O3" s="6"/>
      <c r="P3" s="6"/>
      <c r="Q3" s="6"/>
      <c r="R3" s="6"/>
      <c r="S3" s="6"/>
      <c r="T3" s="6"/>
    </row>
    <row r="4" spans="1:21" s="6" customFormat="1" ht="12" customHeight="1">
      <c r="A4" s="61" t="s">
        <v>18</v>
      </c>
      <c r="B4" s="61" t="s">
        <v>19</v>
      </c>
      <c r="C4" s="64" t="s">
        <v>36</v>
      </c>
      <c r="D4" s="61" t="s">
        <v>30</v>
      </c>
      <c r="E4" s="61"/>
      <c r="F4" s="61"/>
      <c r="G4" s="61"/>
      <c r="H4" s="61"/>
      <c r="I4" s="61"/>
      <c r="J4" s="61"/>
      <c r="K4" s="61"/>
      <c r="L4" s="62"/>
      <c r="M4" s="63" t="s">
        <v>20</v>
      </c>
      <c r="N4" s="61"/>
      <c r="O4" s="61"/>
      <c r="P4" s="61"/>
      <c r="Q4" s="61"/>
      <c r="R4" s="61"/>
      <c r="S4" s="61"/>
      <c r="T4" s="61"/>
      <c r="U4" s="61"/>
    </row>
    <row r="5" spans="1:21" s="10" customFormat="1" ht="12" customHeight="1">
      <c r="A5" s="61"/>
      <c r="B5" s="61"/>
      <c r="C5" s="65"/>
      <c r="D5" s="12" t="s">
        <v>21</v>
      </c>
      <c r="E5" s="12" t="s">
        <v>22</v>
      </c>
      <c r="F5" s="12" t="s">
        <v>23</v>
      </c>
      <c r="G5" s="12" t="s">
        <v>24</v>
      </c>
      <c r="H5" s="12" t="s">
        <v>25</v>
      </c>
      <c r="I5" s="12" t="s">
        <v>26</v>
      </c>
      <c r="J5" s="12" t="s">
        <v>27</v>
      </c>
      <c r="K5" s="12" t="s">
        <v>28</v>
      </c>
      <c r="L5" s="20" t="s">
        <v>29</v>
      </c>
      <c r="M5" s="18" t="s">
        <v>21</v>
      </c>
      <c r="N5" s="12" t="s">
        <v>22</v>
      </c>
      <c r="O5" s="12" t="s">
        <v>23</v>
      </c>
      <c r="P5" s="12" t="s">
        <v>24</v>
      </c>
      <c r="Q5" s="12" t="s">
        <v>25</v>
      </c>
      <c r="R5" s="12" t="s">
        <v>26</v>
      </c>
      <c r="S5" s="12" t="s">
        <v>27</v>
      </c>
      <c r="T5" s="12" t="s">
        <v>28</v>
      </c>
      <c r="U5" s="12" t="s">
        <v>29</v>
      </c>
    </row>
    <row r="6" spans="1:21" s="10" customFormat="1" ht="15" customHeight="1">
      <c r="A6" s="13">
        <v>1</v>
      </c>
      <c r="B6" s="14" t="s">
        <v>33</v>
      </c>
      <c r="C6" s="13">
        <v>3</v>
      </c>
      <c r="D6" s="13"/>
      <c r="E6" s="13"/>
      <c r="F6" s="13"/>
      <c r="G6" s="13"/>
      <c r="H6" s="13"/>
      <c r="I6" s="13"/>
      <c r="J6" s="13"/>
      <c r="K6" s="13"/>
      <c r="L6" s="21"/>
      <c r="M6" s="19"/>
      <c r="N6" s="13"/>
      <c r="O6" s="13"/>
      <c r="P6" s="13"/>
      <c r="Q6" s="13"/>
      <c r="R6" s="13"/>
      <c r="S6" s="13"/>
      <c r="T6" s="13"/>
      <c r="U6" s="14"/>
    </row>
    <row r="7" spans="1:21" s="10" customFormat="1" ht="15" customHeight="1">
      <c r="A7" s="13">
        <v>2</v>
      </c>
      <c r="B7" s="14" t="s">
        <v>14</v>
      </c>
      <c r="C7" s="13">
        <v>4</v>
      </c>
      <c r="D7" s="13"/>
      <c r="E7" s="13"/>
      <c r="F7" s="13"/>
      <c r="G7" s="13"/>
      <c r="H7" s="13"/>
      <c r="I7" s="13"/>
      <c r="J7" s="13"/>
      <c r="K7" s="13"/>
      <c r="L7" s="21"/>
      <c r="M7" s="19"/>
      <c r="N7" s="13"/>
      <c r="O7" s="13"/>
      <c r="P7" s="13"/>
      <c r="Q7" s="13"/>
      <c r="R7" s="13"/>
      <c r="S7" s="13"/>
      <c r="T7" s="13"/>
      <c r="U7" s="14"/>
    </row>
    <row r="8" spans="1:21" s="10" customFormat="1" ht="15" customHeight="1">
      <c r="A8" s="13">
        <v>3</v>
      </c>
      <c r="B8" s="14" t="s">
        <v>17</v>
      </c>
      <c r="C8" s="13">
        <v>4</v>
      </c>
      <c r="D8" s="13"/>
      <c r="E8" s="13"/>
      <c r="F8" s="13"/>
      <c r="G8" s="13"/>
      <c r="H8" s="13"/>
      <c r="I8" s="13"/>
      <c r="J8" s="13"/>
      <c r="K8" s="13"/>
      <c r="L8" s="21"/>
      <c r="M8" s="19"/>
      <c r="N8" s="13"/>
      <c r="O8" s="13"/>
      <c r="P8" s="13"/>
      <c r="Q8" s="13"/>
      <c r="R8" s="13"/>
      <c r="S8" s="13"/>
      <c r="T8" s="13"/>
      <c r="U8" s="14"/>
    </row>
    <row r="9" spans="1:21" s="10" customFormat="1" ht="15" customHeight="1">
      <c r="A9" s="13">
        <v>4</v>
      </c>
      <c r="B9" s="14" t="s">
        <v>37</v>
      </c>
      <c r="C9" s="13">
        <v>4</v>
      </c>
      <c r="D9" s="13"/>
      <c r="E9" s="13"/>
      <c r="F9" s="13"/>
      <c r="G9" s="13"/>
      <c r="H9" s="13"/>
      <c r="I9" s="13"/>
      <c r="J9" s="13"/>
      <c r="K9" s="13"/>
      <c r="L9" s="21"/>
      <c r="M9" s="19"/>
      <c r="N9" s="13"/>
      <c r="O9" s="13"/>
      <c r="P9" s="13"/>
      <c r="Q9" s="13"/>
      <c r="R9" s="13"/>
      <c r="S9" s="13"/>
      <c r="T9" s="13"/>
      <c r="U9" s="14"/>
    </row>
    <row r="10" spans="1:21" s="10" customFormat="1" ht="15" customHeight="1">
      <c r="A10" s="13">
        <v>5</v>
      </c>
      <c r="B10" s="14" t="s">
        <v>38</v>
      </c>
      <c r="C10" s="13">
        <v>3</v>
      </c>
      <c r="D10" s="13"/>
      <c r="E10" s="13"/>
      <c r="F10" s="13"/>
      <c r="G10" s="13"/>
      <c r="H10" s="13"/>
      <c r="I10" s="13"/>
      <c r="J10" s="13"/>
      <c r="K10" s="13"/>
      <c r="L10" s="21"/>
      <c r="M10" s="19"/>
      <c r="N10" s="13"/>
      <c r="O10" s="13"/>
      <c r="P10" s="13"/>
      <c r="Q10" s="13"/>
      <c r="R10" s="13"/>
      <c r="S10" s="13"/>
      <c r="T10" s="13"/>
      <c r="U10" s="14"/>
    </row>
    <row r="11" spans="1:21" s="10" customFormat="1" ht="15" customHeight="1">
      <c r="A11" s="13">
        <v>6</v>
      </c>
      <c r="B11" s="14" t="s">
        <v>39</v>
      </c>
      <c r="C11" s="13">
        <v>4</v>
      </c>
      <c r="D11" s="13"/>
      <c r="E11" s="13"/>
      <c r="F11" s="13"/>
      <c r="G11" s="13"/>
      <c r="H11" s="13"/>
      <c r="I11" s="13"/>
      <c r="J11" s="13"/>
      <c r="K11" s="13"/>
      <c r="L11" s="21"/>
      <c r="M11" s="19"/>
      <c r="N11" s="13"/>
      <c r="O11" s="13"/>
      <c r="P11" s="13"/>
      <c r="Q11" s="13"/>
      <c r="R11" s="13"/>
      <c r="S11" s="13"/>
      <c r="T11" s="13"/>
      <c r="U11" s="14"/>
    </row>
    <row r="12" spans="1:21" s="10" customFormat="1" ht="15" customHeight="1">
      <c r="A12" s="13">
        <v>7</v>
      </c>
      <c r="B12" s="14" t="s">
        <v>40</v>
      </c>
      <c r="C12" s="13">
        <v>4</v>
      </c>
      <c r="D12" s="13"/>
      <c r="E12" s="13"/>
      <c r="F12" s="13"/>
      <c r="G12" s="13"/>
      <c r="H12" s="13"/>
      <c r="I12" s="13"/>
      <c r="J12" s="13"/>
      <c r="K12" s="13"/>
      <c r="L12" s="21"/>
      <c r="M12" s="19"/>
      <c r="N12" s="13"/>
      <c r="O12" s="13"/>
      <c r="P12" s="13"/>
      <c r="Q12" s="13"/>
      <c r="R12" s="13"/>
      <c r="S12" s="13"/>
      <c r="T12" s="13"/>
      <c r="U12" s="14"/>
    </row>
    <row r="13" spans="1:21" s="10" customFormat="1" ht="12" customHeight="1">
      <c r="A13" s="15"/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5"/>
      <c r="M13" s="16"/>
      <c r="N13" s="16"/>
      <c r="O13" s="16"/>
      <c r="P13" s="16"/>
      <c r="Q13" s="16"/>
      <c r="R13" s="16"/>
      <c r="S13" s="16"/>
      <c r="T13" s="16"/>
      <c r="U13" s="15"/>
    </row>
    <row r="14" spans="1:21" s="10" customFormat="1" ht="12" customHeight="1">
      <c r="A14" s="15"/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5"/>
      <c r="M14" s="16"/>
      <c r="N14" s="16"/>
      <c r="O14" s="16"/>
      <c r="P14" s="16"/>
      <c r="Q14" s="16"/>
      <c r="R14" s="16"/>
      <c r="S14" s="16"/>
      <c r="T14" s="16"/>
      <c r="U14" s="15"/>
    </row>
    <row r="15" spans="1:21" s="10" customFormat="1" ht="12" customHeight="1">
      <c r="A15" s="17" t="s">
        <v>34</v>
      </c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5"/>
      <c r="M15" s="16"/>
      <c r="N15" s="16"/>
      <c r="O15" s="16"/>
      <c r="P15" s="16"/>
      <c r="Q15" s="16"/>
      <c r="R15" s="16"/>
      <c r="S15" s="16"/>
      <c r="T15" s="16"/>
      <c r="U15" s="15"/>
    </row>
    <row r="16" spans="1:21" s="10" customFormat="1" ht="12" customHeight="1">
      <c r="A16" s="61" t="s">
        <v>18</v>
      </c>
      <c r="B16" s="61" t="s">
        <v>19</v>
      </c>
      <c r="C16" s="12"/>
      <c r="D16" s="61" t="s">
        <v>30</v>
      </c>
      <c r="E16" s="61"/>
      <c r="F16" s="61"/>
      <c r="G16" s="61"/>
      <c r="H16" s="61"/>
      <c r="I16" s="61"/>
      <c r="J16" s="61"/>
      <c r="K16" s="61"/>
      <c r="L16" s="62"/>
      <c r="M16" s="63" t="s">
        <v>20</v>
      </c>
      <c r="N16" s="61"/>
      <c r="O16" s="61"/>
      <c r="P16" s="61"/>
      <c r="Q16" s="61"/>
      <c r="R16" s="61"/>
      <c r="S16" s="61"/>
      <c r="T16" s="61"/>
      <c r="U16" s="61"/>
    </row>
    <row r="17" spans="1:21" s="10" customFormat="1" ht="12" customHeight="1">
      <c r="A17" s="61"/>
      <c r="B17" s="61"/>
      <c r="C17" s="12"/>
      <c r="D17" s="12" t="s">
        <v>21</v>
      </c>
      <c r="E17" s="12" t="s">
        <v>22</v>
      </c>
      <c r="F17" s="12" t="s">
        <v>23</v>
      </c>
      <c r="G17" s="12" t="s">
        <v>24</v>
      </c>
      <c r="H17" s="12" t="s">
        <v>25</v>
      </c>
      <c r="I17" s="12" t="s">
        <v>26</v>
      </c>
      <c r="J17" s="12" t="s">
        <v>27</v>
      </c>
      <c r="K17" s="12" t="s">
        <v>28</v>
      </c>
      <c r="L17" s="20" t="s">
        <v>29</v>
      </c>
      <c r="M17" s="18" t="s">
        <v>21</v>
      </c>
      <c r="N17" s="12" t="s">
        <v>22</v>
      </c>
      <c r="O17" s="12" t="s">
        <v>23</v>
      </c>
      <c r="P17" s="12" t="s">
        <v>24</v>
      </c>
      <c r="Q17" s="12" t="s">
        <v>25</v>
      </c>
      <c r="R17" s="12" t="s">
        <v>26</v>
      </c>
      <c r="S17" s="12" t="s">
        <v>27</v>
      </c>
      <c r="T17" s="12" t="s">
        <v>28</v>
      </c>
      <c r="U17" s="12" t="s">
        <v>29</v>
      </c>
    </row>
    <row r="18" spans="1:21" s="10" customFormat="1">
      <c r="A18" s="13">
        <v>1</v>
      </c>
      <c r="B18" s="14" t="s">
        <v>14</v>
      </c>
      <c r="C18" s="13">
        <v>3</v>
      </c>
      <c r="D18" s="13"/>
      <c r="E18" s="13"/>
      <c r="F18" s="13"/>
      <c r="G18" s="13"/>
      <c r="H18" s="13"/>
      <c r="I18" s="13"/>
      <c r="J18" s="13"/>
      <c r="K18" s="13"/>
      <c r="L18" s="21"/>
      <c r="M18" s="19"/>
      <c r="N18" s="13"/>
      <c r="O18" s="13"/>
      <c r="P18" s="13"/>
      <c r="Q18" s="13"/>
      <c r="R18" s="13"/>
      <c r="S18" s="13"/>
      <c r="T18" s="13"/>
      <c r="U18" s="14"/>
    </row>
    <row r="19" spans="1:21" s="10" customFormat="1">
      <c r="A19" s="13">
        <v>2</v>
      </c>
      <c r="B19" s="14" t="s">
        <v>15</v>
      </c>
      <c r="C19" s="13">
        <v>3</v>
      </c>
      <c r="D19" s="13"/>
      <c r="E19" s="13"/>
      <c r="F19" s="13"/>
      <c r="G19" s="13"/>
      <c r="H19" s="13"/>
      <c r="I19" s="13"/>
      <c r="J19" s="13"/>
      <c r="K19" s="13"/>
      <c r="L19" s="21"/>
      <c r="M19" s="19"/>
      <c r="N19" s="13"/>
      <c r="O19" s="13"/>
      <c r="P19" s="13"/>
      <c r="Q19" s="13"/>
      <c r="R19" s="13"/>
      <c r="S19" s="13"/>
      <c r="T19" s="13"/>
      <c r="U19" s="14"/>
    </row>
    <row r="20" spans="1:21" s="10" customFormat="1">
      <c r="A20" s="13">
        <v>3</v>
      </c>
      <c r="B20" s="14" t="s">
        <v>13</v>
      </c>
      <c r="C20" s="13">
        <v>3</v>
      </c>
      <c r="D20" s="13"/>
      <c r="E20" s="13"/>
      <c r="F20" s="13"/>
      <c r="G20" s="13"/>
      <c r="H20" s="13"/>
      <c r="I20" s="13"/>
      <c r="J20" s="13"/>
      <c r="K20" s="13"/>
      <c r="L20" s="21"/>
      <c r="M20" s="19"/>
      <c r="N20" s="13"/>
      <c r="O20" s="13"/>
      <c r="P20" s="13"/>
      <c r="Q20" s="13"/>
      <c r="R20" s="13"/>
      <c r="S20" s="13"/>
      <c r="T20" s="13"/>
      <c r="U20" s="14"/>
    </row>
    <row r="21" spans="1:21" s="10" customFormat="1">
      <c r="A21" s="13">
        <v>4</v>
      </c>
      <c r="B21" s="14" t="s">
        <v>41</v>
      </c>
      <c r="C21" s="13">
        <v>3</v>
      </c>
      <c r="D21" s="13"/>
      <c r="E21" s="13"/>
      <c r="F21" s="13"/>
      <c r="G21" s="13"/>
      <c r="H21" s="13"/>
      <c r="I21" s="13"/>
      <c r="J21" s="13"/>
      <c r="K21" s="13"/>
      <c r="L21" s="21"/>
      <c r="M21" s="19"/>
      <c r="N21" s="13"/>
      <c r="O21" s="13"/>
      <c r="P21" s="13"/>
      <c r="Q21" s="13"/>
      <c r="R21" s="13"/>
      <c r="S21" s="13"/>
      <c r="T21" s="13"/>
      <c r="U21" s="14"/>
    </row>
    <row r="22" spans="1:21" s="10" customFormat="1">
      <c r="A22" s="13">
        <v>5</v>
      </c>
      <c r="B22" s="14" t="s">
        <v>0</v>
      </c>
      <c r="C22" s="13">
        <v>3</v>
      </c>
      <c r="D22" s="13"/>
      <c r="E22" s="13"/>
      <c r="F22" s="13"/>
      <c r="G22" s="13"/>
      <c r="H22" s="13"/>
      <c r="I22" s="13"/>
      <c r="J22" s="13"/>
      <c r="K22" s="13"/>
      <c r="L22" s="21"/>
      <c r="M22" s="19"/>
      <c r="N22" s="13"/>
      <c r="O22" s="13"/>
      <c r="P22" s="13"/>
      <c r="Q22" s="13"/>
      <c r="R22" s="13"/>
      <c r="S22" s="13"/>
      <c r="T22" s="13"/>
      <c r="U22" s="14"/>
    </row>
    <row r="23" spans="1:21" s="10" customFormat="1">
      <c r="A23" s="13">
        <v>6</v>
      </c>
      <c r="B23" s="14" t="s">
        <v>42</v>
      </c>
      <c r="C23" s="13">
        <v>3</v>
      </c>
      <c r="D23" s="13"/>
      <c r="E23" s="13"/>
      <c r="F23" s="13"/>
      <c r="G23" s="13"/>
      <c r="H23" s="13"/>
      <c r="I23" s="13"/>
      <c r="J23" s="13"/>
      <c r="K23" s="13"/>
      <c r="L23" s="21"/>
      <c r="M23" s="19"/>
      <c r="N23" s="13"/>
      <c r="O23" s="13"/>
      <c r="P23" s="13"/>
      <c r="Q23" s="13"/>
      <c r="R23" s="13"/>
      <c r="S23" s="13"/>
      <c r="T23" s="13"/>
      <c r="U23" s="14"/>
    </row>
    <row r="24" spans="1:21" s="10" customFormat="1">
      <c r="A24" s="13">
        <v>7</v>
      </c>
      <c r="B24" s="14" t="s">
        <v>43</v>
      </c>
      <c r="C24" s="13">
        <v>3</v>
      </c>
      <c r="D24" s="13"/>
      <c r="E24" s="13"/>
      <c r="F24" s="13"/>
      <c r="G24" s="13"/>
      <c r="H24" s="13"/>
      <c r="I24" s="13"/>
      <c r="J24" s="13"/>
      <c r="K24" s="13"/>
      <c r="L24" s="21"/>
      <c r="M24" s="19"/>
      <c r="N24" s="13"/>
      <c r="O24" s="13"/>
      <c r="P24" s="13"/>
      <c r="Q24" s="13"/>
      <c r="R24" s="13"/>
      <c r="S24" s="13"/>
      <c r="T24" s="13"/>
      <c r="U24" s="14"/>
    </row>
    <row r="25" spans="1:21" s="10" customFormat="1" ht="12" customHeight="1">
      <c r="A25" s="15"/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5"/>
      <c r="M25" s="16"/>
      <c r="N25" s="16"/>
      <c r="O25" s="16"/>
      <c r="P25" s="16"/>
      <c r="Q25" s="16"/>
      <c r="R25" s="16"/>
      <c r="S25" s="16"/>
      <c r="T25" s="16"/>
      <c r="U25" s="15"/>
    </row>
    <row r="26" spans="1:21" s="10" customFormat="1" ht="12" customHeight="1">
      <c r="A26" s="15"/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5"/>
      <c r="M26" s="16"/>
      <c r="N26" s="16"/>
      <c r="O26" s="16"/>
      <c r="P26" s="16"/>
      <c r="Q26" s="16"/>
      <c r="R26" s="16"/>
      <c r="S26" s="16"/>
      <c r="T26" s="16"/>
      <c r="U26" s="15"/>
    </row>
    <row r="27" spans="1:21" s="10" customFormat="1" ht="12" customHeight="1">
      <c r="A27" s="17" t="s">
        <v>35</v>
      </c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5"/>
      <c r="M27" s="16"/>
      <c r="N27" s="16"/>
      <c r="O27" s="16"/>
      <c r="P27" s="16"/>
      <c r="Q27" s="16"/>
      <c r="R27" s="16"/>
      <c r="S27" s="16"/>
      <c r="T27" s="16"/>
      <c r="U27" s="15"/>
    </row>
    <row r="28" spans="1:21" s="10" customFormat="1" ht="12" customHeight="1">
      <c r="A28" s="61" t="s">
        <v>18</v>
      </c>
      <c r="B28" s="61" t="s">
        <v>19</v>
      </c>
      <c r="C28" s="64" t="s">
        <v>36</v>
      </c>
      <c r="D28" s="61" t="s">
        <v>30</v>
      </c>
      <c r="E28" s="61"/>
      <c r="F28" s="61"/>
      <c r="G28" s="61"/>
      <c r="H28" s="61"/>
      <c r="I28" s="61"/>
      <c r="J28" s="61"/>
      <c r="K28" s="61"/>
      <c r="L28" s="62"/>
      <c r="M28" s="63" t="s">
        <v>20</v>
      </c>
      <c r="N28" s="61"/>
      <c r="O28" s="61"/>
      <c r="P28" s="61"/>
      <c r="Q28" s="61"/>
      <c r="R28" s="61"/>
      <c r="S28" s="61"/>
      <c r="T28" s="61"/>
      <c r="U28" s="61"/>
    </row>
    <row r="29" spans="1:21" s="10" customFormat="1" ht="12" customHeight="1">
      <c r="A29" s="61"/>
      <c r="B29" s="61"/>
      <c r="C29" s="65"/>
      <c r="D29" s="12" t="s">
        <v>21</v>
      </c>
      <c r="E29" s="12" t="s">
        <v>22</v>
      </c>
      <c r="F29" s="12" t="s">
        <v>23</v>
      </c>
      <c r="G29" s="12" t="s">
        <v>24</v>
      </c>
      <c r="H29" s="12" t="s">
        <v>25</v>
      </c>
      <c r="I29" s="12" t="s">
        <v>26</v>
      </c>
      <c r="J29" s="12" t="s">
        <v>27</v>
      </c>
      <c r="K29" s="12" t="s">
        <v>28</v>
      </c>
      <c r="L29" s="20" t="s">
        <v>29</v>
      </c>
      <c r="M29" s="18" t="s">
        <v>21</v>
      </c>
      <c r="N29" s="12" t="s">
        <v>22</v>
      </c>
      <c r="O29" s="12" t="s">
        <v>23</v>
      </c>
      <c r="P29" s="12" t="s">
        <v>24</v>
      </c>
      <c r="Q29" s="12" t="s">
        <v>25</v>
      </c>
      <c r="R29" s="12" t="s">
        <v>26</v>
      </c>
      <c r="S29" s="12" t="s">
        <v>27</v>
      </c>
      <c r="T29" s="12" t="s">
        <v>28</v>
      </c>
      <c r="U29" s="12" t="s">
        <v>29</v>
      </c>
    </row>
    <row r="30" spans="1:21" s="10" customFormat="1" ht="14.25" customHeight="1">
      <c r="A30" s="13">
        <v>1</v>
      </c>
      <c r="B30" s="14" t="s">
        <v>10</v>
      </c>
      <c r="C30" s="13">
        <v>4</v>
      </c>
      <c r="D30" s="13"/>
      <c r="E30" s="13"/>
      <c r="F30" s="13"/>
      <c r="G30" s="13"/>
      <c r="H30" s="13"/>
      <c r="I30" s="13"/>
      <c r="J30" s="13"/>
      <c r="K30" s="13"/>
      <c r="L30" s="21"/>
      <c r="M30" s="19"/>
      <c r="N30" s="13"/>
      <c r="O30" s="13"/>
      <c r="P30" s="13"/>
      <c r="Q30" s="13"/>
      <c r="R30" s="13"/>
      <c r="S30" s="13"/>
      <c r="T30" s="13"/>
      <c r="U30" s="14"/>
    </row>
    <row r="31" spans="1:21" s="10" customFormat="1" ht="14.25" customHeight="1">
      <c r="A31" s="13">
        <v>2</v>
      </c>
      <c r="B31" s="14" t="s">
        <v>4</v>
      </c>
      <c r="C31" s="13">
        <v>4</v>
      </c>
      <c r="D31" s="13"/>
      <c r="E31" s="13"/>
      <c r="F31" s="13"/>
      <c r="G31" s="13"/>
      <c r="H31" s="13"/>
      <c r="I31" s="13"/>
      <c r="J31" s="13"/>
      <c r="K31" s="13"/>
      <c r="L31" s="21"/>
      <c r="M31" s="19"/>
      <c r="N31" s="13"/>
      <c r="O31" s="13"/>
      <c r="P31" s="13"/>
      <c r="Q31" s="13"/>
      <c r="R31" s="13"/>
      <c r="S31" s="13"/>
      <c r="T31" s="13"/>
      <c r="U31" s="14"/>
    </row>
    <row r="32" spans="1:21" s="10" customFormat="1" ht="14.25" customHeight="1">
      <c r="A32" s="13">
        <v>3</v>
      </c>
      <c r="B32" s="14" t="s">
        <v>33</v>
      </c>
      <c r="C32" s="13">
        <v>4</v>
      </c>
      <c r="D32" s="13"/>
      <c r="E32" s="13"/>
      <c r="F32" s="13"/>
      <c r="G32" s="13"/>
      <c r="H32" s="13"/>
      <c r="I32" s="13"/>
      <c r="J32" s="13"/>
      <c r="K32" s="13"/>
      <c r="L32" s="21"/>
      <c r="M32" s="19"/>
      <c r="N32" s="13"/>
      <c r="O32" s="13"/>
      <c r="P32" s="13"/>
      <c r="Q32" s="13"/>
      <c r="R32" s="13"/>
      <c r="S32" s="13"/>
      <c r="T32" s="13"/>
      <c r="U32" s="14"/>
    </row>
    <row r="33" spans="1:21" s="10" customFormat="1" ht="14.25" customHeight="1">
      <c r="A33" s="13">
        <v>4</v>
      </c>
      <c r="B33" s="14" t="s">
        <v>44</v>
      </c>
      <c r="C33" s="13">
        <v>4</v>
      </c>
      <c r="D33" s="13"/>
      <c r="E33" s="13"/>
      <c r="F33" s="13"/>
      <c r="G33" s="13"/>
      <c r="H33" s="13"/>
      <c r="I33" s="13"/>
      <c r="J33" s="13"/>
      <c r="K33" s="13"/>
      <c r="L33" s="21"/>
      <c r="M33" s="19"/>
      <c r="N33" s="13"/>
      <c r="O33" s="13"/>
      <c r="P33" s="13"/>
      <c r="Q33" s="13"/>
      <c r="R33" s="13"/>
      <c r="S33" s="13"/>
      <c r="T33" s="13"/>
      <c r="U33" s="14"/>
    </row>
    <row r="34" spans="1:21" s="10" customFormat="1" ht="14.25" customHeight="1">
      <c r="A34" s="13">
        <v>5</v>
      </c>
      <c r="B34" s="22" t="s">
        <v>11</v>
      </c>
      <c r="C34" s="13">
        <v>4</v>
      </c>
      <c r="D34" s="13"/>
      <c r="E34" s="13"/>
      <c r="F34" s="13"/>
      <c r="G34" s="13"/>
      <c r="H34" s="13"/>
      <c r="I34" s="13"/>
      <c r="J34" s="13"/>
      <c r="K34" s="13"/>
      <c r="L34" s="21"/>
      <c r="M34" s="19"/>
      <c r="N34" s="13"/>
      <c r="O34" s="13"/>
      <c r="P34" s="13"/>
      <c r="Q34" s="13"/>
      <c r="R34" s="13"/>
      <c r="S34" s="13"/>
      <c r="T34" s="13"/>
      <c r="U34" s="14"/>
    </row>
    <row r="35" spans="1:21" s="10" customFormat="1" ht="14.25" customHeight="1">
      <c r="A35" s="13">
        <v>6</v>
      </c>
      <c r="B35" s="14" t="s">
        <v>12</v>
      </c>
      <c r="C35" s="13">
        <v>4</v>
      </c>
      <c r="D35" s="13"/>
      <c r="E35" s="13"/>
      <c r="F35" s="13"/>
      <c r="G35" s="13"/>
      <c r="H35" s="13"/>
      <c r="I35" s="13"/>
      <c r="J35" s="13"/>
      <c r="K35" s="13"/>
      <c r="L35" s="21"/>
      <c r="M35" s="19"/>
      <c r="N35" s="13"/>
      <c r="O35" s="13"/>
      <c r="P35" s="13"/>
      <c r="Q35" s="13"/>
      <c r="R35" s="13"/>
      <c r="S35" s="13"/>
      <c r="T35" s="13"/>
      <c r="U35" s="14"/>
    </row>
    <row r="36" spans="1:21" s="10" customFormat="1" ht="14.25" customHeight="1">
      <c r="A36" s="13">
        <v>7</v>
      </c>
      <c r="B36" s="14" t="s">
        <v>45</v>
      </c>
      <c r="C36" s="13">
        <v>4</v>
      </c>
      <c r="D36" s="13"/>
      <c r="E36" s="13"/>
      <c r="F36" s="13"/>
      <c r="G36" s="13"/>
      <c r="H36" s="13"/>
      <c r="I36" s="13"/>
      <c r="J36" s="13"/>
      <c r="K36" s="13"/>
      <c r="L36" s="21"/>
      <c r="M36" s="19"/>
      <c r="N36" s="13"/>
      <c r="O36" s="13"/>
      <c r="P36" s="13"/>
      <c r="Q36" s="13"/>
      <c r="R36" s="13"/>
      <c r="S36" s="13"/>
      <c r="T36" s="13"/>
      <c r="U36" s="14"/>
    </row>
    <row r="37" spans="1:21" s="10" customFormat="1" ht="14.25" customHeight="1">
      <c r="A37" s="13">
        <v>8</v>
      </c>
      <c r="B37" s="15" t="s">
        <v>46</v>
      </c>
      <c r="C37" s="13">
        <v>4</v>
      </c>
      <c r="D37" s="13"/>
      <c r="E37" s="13"/>
      <c r="F37" s="13"/>
      <c r="G37" s="13"/>
      <c r="H37" s="13"/>
      <c r="I37" s="13"/>
      <c r="J37" s="13"/>
      <c r="K37" s="13"/>
      <c r="L37" s="21"/>
      <c r="M37" s="19"/>
      <c r="N37" s="13"/>
      <c r="O37" s="13"/>
      <c r="P37" s="13"/>
      <c r="Q37" s="13"/>
      <c r="R37" s="13"/>
      <c r="S37" s="13"/>
      <c r="T37" s="13"/>
      <c r="U37" s="14"/>
    </row>
    <row r="38" spans="1:21" s="10" customFormat="1" ht="14.25" customHeight="1">
      <c r="A38" s="13">
        <v>9</v>
      </c>
      <c r="B38" s="14" t="s">
        <v>16</v>
      </c>
      <c r="C38" s="13">
        <v>4</v>
      </c>
      <c r="D38" s="13"/>
      <c r="E38" s="13"/>
      <c r="F38" s="13"/>
      <c r="G38" s="13"/>
      <c r="H38" s="13"/>
      <c r="I38" s="13"/>
      <c r="J38" s="13"/>
      <c r="K38" s="13"/>
      <c r="L38" s="21"/>
      <c r="M38" s="19"/>
      <c r="N38" s="13"/>
      <c r="O38" s="13"/>
      <c r="P38" s="13"/>
      <c r="Q38" s="13"/>
      <c r="R38" s="13"/>
      <c r="S38" s="13"/>
      <c r="T38" s="13"/>
      <c r="U38" s="14"/>
    </row>
  </sheetData>
  <mergeCells count="14">
    <mergeCell ref="A28:A29"/>
    <mergeCell ref="B28:B29"/>
    <mergeCell ref="D28:L28"/>
    <mergeCell ref="M28:U28"/>
    <mergeCell ref="C4:C5"/>
    <mergeCell ref="C28:C29"/>
    <mergeCell ref="D4:L4"/>
    <mergeCell ref="M4:U4"/>
    <mergeCell ref="A4:A5"/>
    <mergeCell ref="B4:B5"/>
    <mergeCell ref="A16:A17"/>
    <mergeCell ref="B16:B17"/>
    <mergeCell ref="D16:L16"/>
    <mergeCell ref="M16:U16"/>
  </mergeCells>
  <pageMargins left="0.61594202898550721" right="0.52083333333333337" top="0.79710144927536231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selection activeCell="I14" sqref="I14"/>
    </sheetView>
  </sheetViews>
  <sheetFormatPr defaultRowHeight="15"/>
  <cols>
    <col min="1" max="1" width="5.85546875" customWidth="1"/>
    <col min="4" max="4" width="6.85546875" customWidth="1"/>
    <col min="8" max="8" width="7.42578125" customWidth="1"/>
    <col min="9" max="9" width="15.85546875" customWidth="1"/>
  </cols>
  <sheetData>
    <row r="1" spans="1:9" s="5" customFormat="1" ht="18">
      <c r="A1" s="1"/>
      <c r="B1" s="2"/>
      <c r="C1" s="3"/>
      <c r="D1" s="4"/>
    </row>
    <row r="2" spans="1:9" s="7" customFormat="1" ht="20.25">
      <c r="A2" s="8" t="s">
        <v>1</v>
      </c>
      <c r="D2" s="7" t="s">
        <v>2</v>
      </c>
      <c r="H2" s="7" t="s">
        <v>3</v>
      </c>
    </row>
    <row r="3" spans="1:9">
      <c r="A3" s="6">
        <v>1</v>
      </c>
      <c r="B3" t="s">
        <v>0</v>
      </c>
      <c r="D3" s="6">
        <v>1</v>
      </c>
      <c r="E3" t="s">
        <v>5</v>
      </c>
      <c r="H3" s="6">
        <v>1</v>
      </c>
      <c r="I3" t="s">
        <v>6</v>
      </c>
    </row>
    <row r="4" spans="1:9">
      <c r="A4" s="6">
        <v>2</v>
      </c>
      <c r="B4" t="s">
        <v>13</v>
      </c>
      <c r="D4" s="6">
        <v>2</v>
      </c>
      <c r="E4" t="s">
        <v>14</v>
      </c>
      <c r="H4" s="6">
        <v>2</v>
      </c>
      <c r="I4" t="s">
        <v>7</v>
      </c>
    </row>
    <row r="5" spans="1:9">
      <c r="D5" s="6">
        <v>3</v>
      </c>
      <c r="E5" t="s">
        <v>15</v>
      </c>
      <c r="H5" s="6">
        <v>3</v>
      </c>
      <c r="I5" t="s">
        <v>8</v>
      </c>
    </row>
    <row r="6" spans="1:9">
      <c r="D6" s="6">
        <v>4</v>
      </c>
      <c r="E6" t="s">
        <v>17</v>
      </c>
      <c r="H6" s="6">
        <v>4</v>
      </c>
      <c r="I6" t="s">
        <v>9</v>
      </c>
    </row>
    <row r="7" spans="1:9">
      <c r="H7" s="6">
        <v>5</v>
      </c>
      <c r="I7" t="s">
        <v>10</v>
      </c>
    </row>
    <row r="8" spans="1:9">
      <c r="H8" s="6">
        <v>6</v>
      </c>
      <c r="I8" t="s">
        <v>11</v>
      </c>
    </row>
    <row r="9" spans="1:9">
      <c r="H9" s="6">
        <v>7</v>
      </c>
      <c r="I9" t="s">
        <v>16</v>
      </c>
    </row>
    <row r="10" spans="1:9">
      <c r="H10" s="6">
        <v>8</v>
      </c>
      <c r="I10" t="s">
        <v>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ANALISIS GRAFIK</vt:lpstr>
      <vt:lpstr>Sebaran Nilai ok</vt:lpstr>
      <vt:lpstr>Sebaran Nilai</vt:lpstr>
      <vt:lpstr>Mata Kuliah</vt:lpstr>
      <vt:lpstr>Sheet3</vt:lpstr>
      <vt:lpstr>'ANALISIS GRAFIK'!Print_Titles</vt:lpstr>
      <vt:lpstr>'Sebaran Nilai ok'!Print_Titles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sony</cp:lastModifiedBy>
  <cp:lastPrinted>2016-11-16T08:05:44Z</cp:lastPrinted>
  <dcterms:created xsi:type="dcterms:W3CDTF">2016-11-04T08:36:13Z</dcterms:created>
  <dcterms:modified xsi:type="dcterms:W3CDTF">2016-11-18T13:25:09Z</dcterms:modified>
</cp:coreProperties>
</file>